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Override PartName="/xl/embeddings/oleObject5.bin" ContentType="application/vnd.openxmlformats-officedocument.oleObject"/>
  <Override PartName="/xl/drawings/drawing6.xml" ContentType="application/vnd.openxmlformats-officedocument.drawing+xml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drawings/drawing7.xml" ContentType="application/vnd.openxmlformats-officedocument.drawing+xml"/>
  <Override PartName="/xl/embeddings/oleObject8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05" yWindow="-105" windowWidth="23250" windowHeight="12570" firstSheet="1" activeTab="7"/>
  </bookViews>
  <sheets>
    <sheet name="Banheiro + Rede" sheetId="44" state="hidden" r:id="rId1"/>
    <sheet name="Banh. fossas" sheetId="53" r:id="rId2"/>
    <sheet name="Banh. rede" sheetId="57" r:id="rId3"/>
    <sheet name="Composição" sheetId="56" r:id="rId4"/>
    <sheet name="Placa de obras" sheetId="59" r:id="rId5"/>
    <sheet name="Resumo" sheetId="61" r:id="rId6"/>
    <sheet name="Crono" sheetId="62" r:id="rId7"/>
    <sheet name="BDI" sheetId="60" r:id="rId8"/>
  </sheets>
  <externalReferences>
    <externalReference r:id="rId9"/>
  </externalReferences>
  <definedNames>
    <definedName name="_xlnm.Print_Area" localSheetId="1">'Banh. fossas'!$A$1:$I$123</definedName>
    <definedName name="_xlnm.Print_Area" localSheetId="2">'Banh. rede'!$A$1:$I$80</definedName>
    <definedName name="_xlnm.Print_Area" localSheetId="7">BDI!$A$1:$K$40</definedName>
    <definedName name="_xlnm.Print_Area" localSheetId="3">Composição!$A$1:$G$62</definedName>
    <definedName name="_xlnm.Print_Area" localSheetId="6">Crono!$A$4:$I$29</definedName>
    <definedName name="_xlnm.Print_Area" localSheetId="4">'Placa de obras'!$A$1:$G$20</definedName>
    <definedName name="_xlnm.Print_Area" localSheetId="5">Resumo!$A$1:$E$15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43" i="53" l="1"/>
  <c r="K68" i="57" l="1"/>
  <c r="K69" i="57"/>
  <c r="K70" i="57"/>
  <c r="K67" i="57"/>
  <c r="H63" i="53" l="1"/>
  <c r="K12" i="53"/>
  <c r="K13" i="53"/>
  <c r="K14" i="53"/>
  <c r="K16" i="53"/>
  <c r="K17" i="53"/>
  <c r="K18" i="53"/>
  <c r="K19" i="53"/>
  <c r="K20" i="53"/>
  <c r="K24" i="53"/>
  <c r="K25" i="53"/>
  <c r="K26" i="53"/>
  <c r="K27" i="53"/>
  <c r="K30" i="53"/>
  <c r="K31" i="53"/>
  <c r="K32" i="53"/>
  <c r="K34" i="53"/>
  <c r="K36" i="53"/>
  <c r="K37" i="53"/>
  <c r="K38" i="53"/>
  <c r="K39" i="53"/>
  <c r="K40" i="53"/>
  <c r="K41" i="53"/>
  <c r="K42" i="53"/>
  <c r="K45" i="53"/>
  <c r="K46" i="53"/>
  <c r="K48" i="53"/>
  <c r="K49" i="53"/>
  <c r="K50" i="53"/>
  <c r="K51" i="53"/>
  <c r="K52" i="53"/>
  <c r="K53" i="53"/>
  <c r="K54" i="53"/>
  <c r="K56" i="53"/>
  <c r="K58" i="53"/>
  <c r="K59" i="53"/>
  <c r="K60" i="53"/>
  <c r="K62" i="53"/>
  <c r="K64" i="53"/>
  <c r="K65" i="53"/>
  <c r="K72" i="53"/>
  <c r="K74" i="53"/>
  <c r="K77" i="53"/>
  <c r="K78" i="53"/>
  <c r="K81" i="53"/>
  <c r="K83" i="53"/>
  <c r="K87" i="53"/>
  <c r="K88" i="53"/>
  <c r="K89" i="53"/>
  <c r="K90" i="53"/>
  <c r="K91" i="53"/>
  <c r="K97" i="53"/>
  <c r="K103" i="53"/>
  <c r="K104" i="53"/>
  <c r="K105" i="53"/>
  <c r="K108" i="53"/>
  <c r="K109" i="53"/>
  <c r="K10" i="53"/>
  <c r="G57" i="57" l="1"/>
  <c r="G29" i="57"/>
  <c r="G28" i="57"/>
  <c r="G84" i="53"/>
  <c r="K84" i="53" s="1"/>
  <c r="G71" i="53"/>
  <c r="K71" i="53" s="1"/>
  <c r="G70" i="53"/>
  <c r="K70" i="53" s="1"/>
  <c r="G68" i="53"/>
  <c r="K68" i="53" s="1"/>
  <c r="G110" i="53" l="1"/>
  <c r="K110" i="53" s="1"/>
  <c r="I9" i="57"/>
  <c r="I13" i="57"/>
  <c r="I17" i="57"/>
  <c r="I20" i="57"/>
  <c r="I25" i="57"/>
  <c r="I32" i="57"/>
  <c r="I37" i="57"/>
  <c r="I42" i="57"/>
  <c r="I46" i="57"/>
  <c r="I51" i="57"/>
  <c r="I65" i="57"/>
  <c r="I9" i="53"/>
  <c r="I13" i="53"/>
  <c r="I17" i="53"/>
  <c r="I20" i="53"/>
  <c r="I25" i="53"/>
  <c r="I32" i="53"/>
  <c r="I37" i="53"/>
  <c r="I42" i="53"/>
  <c r="I46" i="53"/>
  <c r="I51" i="53"/>
  <c r="I65" i="53"/>
  <c r="I78" i="53"/>
  <c r="I105" i="53"/>
  <c r="I16" i="62" l="1"/>
  <c r="G21" i="62"/>
  <c r="F21" i="62"/>
  <c r="E21" i="62"/>
  <c r="I20" i="62"/>
  <c r="I12" i="62"/>
  <c r="I30" i="60" l="1"/>
  <c r="I29" i="60"/>
  <c r="I28" i="60"/>
  <c r="I27" i="60"/>
  <c r="I26" i="60"/>
  <c r="I35" i="60" s="1"/>
  <c r="I32" i="60" l="1"/>
  <c r="G14" i="59" l="1"/>
  <c r="G15" i="59" l="1"/>
  <c r="G16" i="59"/>
  <c r="G17" i="59" s="1"/>
  <c r="D11" i="61" s="1"/>
  <c r="E11" i="61" s="1"/>
  <c r="C13" i="62" s="1"/>
  <c r="I13" i="62" l="1"/>
  <c r="H70" i="57"/>
  <c r="I70" i="57" s="1"/>
  <c r="H69" i="57"/>
  <c r="I69" i="57" s="1"/>
  <c r="H68" i="57"/>
  <c r="I68" i="57" s="1"/>
  <c r="H67" i="57"/>
  <c r="I67" i="57" s="1"/>
  <c r="H66" i="57"/>
  <c r="I66" i="57" s="1"/>
  <c r="H63" i="57" l="1"/>
  <c r="I63" i="57" s="1"/>
  <c r="H62" i="57"/>
  <c r="I62" i="57" s="1"/>
  <c r="H61" i="57"/>
  <c r="I61" i="57" s="1"/>
  <c r="H60" i="57"/>
  <c r="I60" i="57" s="1"/>
  <c r="H59" i="57"/>
  <c r="I59" i="57" s="1"/>
  <c r="H58" i="57"/>
  <c r="I58" i="57" s="1"/>
  <c r="H57" i="57"/>
  <c r="I57" i="57" s="1"/>
  <c r="H56" i="57"/>
  <c r="I56" i="57" s="1"/>
  <c r="H55" i="57"/>
  <c r="I55" i="57" s="1"/>
  <c r="H54" i="57"/>
  <c r="I54" i="57" s="1"/>
  <c r="H53" i="57"/>
  <c r="I53" i="57" s="1"/>
  <c r="H52" i="57"/>
  <c r="I52" i="57" s="1"/>
  <c r="H49" i="57"/>
  <c r="I49" i="57" s="1"/>
  <c r="H48" i="57"/>
  <c r="I48" i="57" s="1"/>
  <c r="H47" i="57"/>
  <c r="I47" i="57" s="1"/>
  <c r="H44" i="57"/>
  <c r="I44" i="57" s="1"/>
  <c r="H43" i="57"/>
  <c r="H40" i="57"/>
  <c r="I40" i="57" s="1"/>
  <c r="H39" i="57"/>
  <c r="I39" i="57" s="1"/>
  <c r="H38" i="57"/>
  <c r="H35" i="57"/>
  <c r="I35" i="57" s="1"/>
  <c r="H34" i="57"/>
  <c r="I34" i="57" s="1"/>
  <c r="H33" i="57"/>
  <c r="H30" i="57"/>
  <c r="I30" i="57" s="1"/>
  <c r="H29" i="57"/>
  <c r="I29" i="57" s="1"/>
  <c r="H28" i="57"/>
  <c r="I28" i="57" s="1"/>
  <c r="H27" i="57"/>
  <c r="I27" i="57" s="1"/>
  <c r="H26" i="57"/>
  <c r="I26" i="57" s="1"/>
  <c r="G23" i="57"/>
  <c r="H23" i="57" s="1"/>
  <c r="I23" i="57" s="1"/>
  <c r="G22" i="57"/>
  <c r="H22" i="57" s="1"/>
  <c r="I22" i="57" s="1"/>
  <c r="H21" i="57"/>
  <c r="I21" i="57" s="1"/>
  <c r="H18" i="57"/>
  <c r="H15" i="57"/>
  <c r="I15" i="57" s="1"/>
  <c r="H14" i="57"/>
  <c r="H11" i="57"/>
  <c r="I11" i="57" s="1"/>
  <c r="H10" i="57"/>
  <c r="H7" i="57"/>
  <c r="I7" i="57" s="1"/>
  <c r="H6" i="57"/>
  <c r="H45" i="57" l="1"/>
  <c r="I45" i="57" s="1"/>
  <c r="I43" i="57"/>
  <c r="H41" i="57"/>
  <c r="I41" i="57" s="1"/>
  <c r="I38" i="57"/>
  <c r="H36" i="57"/>
  <c r="I36" i="57" s="1"/>
  <c r="I33" i="57"/>
  <c r="H19" i="57"/>
  <c r="I19" i="57" s="1"/>
  <c r="I18" i="57"/>
  <c r="H16" i="57"/>
  <c r="I16" i="57" s="1"/>
  <c r="I14" i="57"/>
  <c r="H12" i="57"/>
  <c r="I12" i="57" s="1"/>
  <c r="I10" i="57"/>
  <c r="H8" i="57"/>
  <c r="I8" i="57" s="1"/>
  <c r="I6" i="57"/>
  <c r="H24" i="57"/>
  <c r="I24" i="57" s="1"/>
  <c r="H64" i="57"/>
  <c r="I64" i="57" s="1"/>
  <c r="H50" i="57"/>
  <c r="I50" i="57" s="1"/>
  <c r="H71" i="57"/>
  <c r="I71" i="57" s="1"/>
  <c r="H31" i="57"/>
  <c r="I31" i="57" s="1"/>
  <c r="H72" i="57" l="1"/>
  <c r="I72" i="57" s="1"/>
  <c r="H73" i="57" l="1"/>
  <c r="H74" i="57" s="1"/>
  <c r="D10" i="61" s="1"/>
  <c r="H48" i="53"/>
  <c r="I48" i="53" s="1"/>
  <c r="E10" i="61" l="1"/>
  <c r="D21" i="62"/>
  <c r="D23" i="62" s="1"/>
  <c r="G85" i="53"/>
  <c r="G106" i="53"/>
  <c r="G102" i="53"/>
  <c r="G101" i="53"/>
  <c r="K101" i="53" s="1"/>
  <c r="G99" i="53"/>
  <c r="G95" i="53"/>
  <c r="K95" i="53" s="1"/>
  <c r="G94" i="53"/>
  <c r="K94" i="53" s="1"/>
  <c r="G76" i="53"/>
  <c r="G75" i="53"/>
  <c r="G73" i="53"/>
  <c r="K73" i="53" s="1"/>
  <c r="G57" i="53"/>
  <c r="G86" i="53" l="1"/>
  <c r="K76" i="53"/>
  <c r="G80" i="53"/>
  <c r="K80" i="53" s="1"/>
  <c r="I21" i="62"/>
  <c r="I23" i="62" s="1"/>
  <c r="G29" i="53"/>
  <c r="K29" i="53" s="1"/>
  <c r="G28" i="53"/>
  <c r="K28" i="53" s="1"/>
  <c r="G23" i="53"/>
  <c r="G22" i="53"/>
  <c r="G96" i="53" l="1"/>
  <c r="K86" i="53"/>
  <c r="G98" i="53"/>
  <c r="D106" i="53"/>
  <c r="D79" i="53"/>
  <c r="D66" i="53"/>
  <c r="K98" i="53" l="1"/>
  <c r="G112" i="53"/>
  <c r="K112" i="53" s="1"/>
  <c r="K96" i="53"/>
  <c r="G100" i="53"/>
  <c r="K100" i="53" s="1"/>
  <c r="H80" i="53"/>
  <c r="I80" i="53" s="1"/>
  <c r="H81" i="53"/>
  <c r="I81" i="53" s="1"/>
  <c r="H82" i="53"/>
  <c r="I82" i="53" s="1"/>
  <c r="H83" i="53"/>
  <c r="I83" i="53" s="1"/>
  <c r="H84" i="53"/>
  <c r="I84" i="53" s="1"/>
  <c r="H85" i="53"/>
  <c r="I85" i="53" s="1"/>
  <c r="H86" i="53"/>
  <c r="I86" i="53" s="1"/>
  <c r="H87" i="53"/>
  <c r="I87" i="53" s="1"/>
  <c r="H88" i="53"/>
  <c r="I88" i="53" s="1"/>
  <c r="H89" i="53"/>
  <c r="I89" i="53" s="1"/>
  <c r="H90" i="53"/>
  <c r="I90" i="53" s="1"/>
  <c r="H91" i="53"/>
  <c r="I91" i="53" s="1"/>
  <c r="H92" i="53"/>
  <c r="I92" i="53" s="1"/>
  <c r="H93" i="53"/>
  <c r="I93" i="53" s="1"/>
  <c r="H94" i="53"/>
  <c r="I94" i="53" s="1"/>
  <c r="H95" i="53"/>
  <c r="I95" i="53" s="1"/>
  <c r="H96" i="53"/>
  <c r="I96" i="53" s="1"/>
  <c r="H97" i="53"/>
  <c r="I97" i="53" s="1"/>
  <c r="H98" i="53"/>
  <c r="I98" i="53" s="1"/>
  <c r="H99" i="53"/>
  <c r="I99" i="53" s="1"/>
  <c r="H101" i="53"/>
  <c r="I101" i="53" s="1"/>
  <c r="H102" i="53"/>
  <c r="I102" i="53" s="1"/>
  <c r="H103" i="53"/>
  <c r="I103" i="53" s="1"/>
  <c r="H100" i="53" l="1"/>
  <c r="I100" i="53" s="1"/>
  <c r="H110" i="53"/>
  <c r="I110" i="53" s="1"/>
  <c r="H76" i="53"/>
  <c r="I76" i="53" s="1"/>
  <c r="E37" i="56" l="1"/>
  <c r="H7" i="53" l="1"/>
  <c r="I7" i="53" s="1"/>
  <c r="H107" i="53" l="1"/>
  <c r="I107" i="53" s="1"/>
  <c r="H108" i="53"/>
  <c r="I108" i="53" s="1"/>
  <c r="H109" i="53"/>
  <c r="I109" i="53" s="1"/>
  <c r="H111" i="53"/>
  <c r="I111" i="53" s="1"/>
  <c r="H113" i="53"/>
  <c r="I113" i="53" s="1"/>
  <c r="H75" i="53" l="1"/>
  <c r="I75" i="53" s="1"/>
  <c r="H67" i="53"/>
  <c r="I67" i="53" s="1"/>
  <c r="E38" i="56" l="1"/>
  <c r="E39" i="56"/>
  <c r="E23" i="56"/>
  <c r="E22" i="56"/>
  <c r="H54" i="53" l="1"/>
  <c r="I54" i="53" s="1"/>
  <c r="E40" i="56" l="1"/>
  <c r="F57" i="56" l="1"/>
  <c r="F56" i="56"/>
  <c r="F53" i="56"/>
  <c r="F52" i="56"/>
  <c r="F51" i="56"/>
  <c r="F50" i="56"/>
  <c r="F49" i="56"/>
  <c r="F48" i="56"/>
  <c r="F47" i="56"/>
  <c r="E44" i="56"/>
  <c r="F44" i="56" s="1"/>
  <c r="E43" i="56"/>
  <c r="F43" i="56" s="1"/>
  <c r="F40" i="56"/>
  <c r="F39" i="56"/>
  <c r="F38" i="56"/>
  <c r="F37" i="56"/>
  <c r="F34" i="56"/>
  <c r="F33" i="56"/>
  <c r="F32" i="56"/>
  <c r="F31" i="56"/>
  <c r="F30" i="56"/>
  <c r="F26" i="56"/>
  <c r="F25" i="56"/>
  <c r="F24" i="56"/>
  <c r="F23" i="56"/>
  <c r="F22" i="56"/>
  <c r="F21" i="56"/>
  <c r="F18" i="56"/>
  <c r="F17" i="56"/>
  <c r="F16" i="56"/>
  <c r="F15" i="56"/>
  <c r="F14" i="56"/>
  <c r="F11" i="56"/>
  <c r="F10" i="56"/>
  <c r="F9" i="56"/>
  <c r="F8" i="56"/>
  <c r="F7" i="56"/>
  <c r="F6" i="56"/>
  <c r="F58" i="56" l="1"/>
  <c r="F54" i="56"/>
  <c r="F35" i="56"/>
  <c r="F45" i="56"/>
  <c r="F27" i="56"/>
  <c r="F19" i="56"/>
  <c r="F12" i="56"/>
  <c r="F41" i="56"/>
  <c r="F59" i="56" l="1"/>
  <c r="H112" i="53" l="1"/>
  <c r="I112" i="53" s="1"/>
  <c r="H73" i="53" l="1"/>
  <c r="I73" i="53" s="1"/>
  <c r="H72" i="53"/>
  <c r="I72" i="53" s="1"/>
  <c r="H71" i="53"/>
  <c r="I71" i="53" s="1"/>
  <c r="H69" i="53"/>
  <c r="I69" i="53" s="1"/>
  <c r="H66" i="53"/>
  <c r="I66" i="53" s="1"/>
  <c r="H62" i="53"/>
  <c r="I62" i="53" s="1"/>
  <c r="H61" i="53"/>
  <c r="I61" i="53" s="1"/>
  <c r="H60" i="53"/>
  <c r="I60" i="53" s="1"/>
  <c r="H59" i="53"/>
  <c r="I59" i="53" s="1"/>
  <c r="H58" i="53"/>
  <c r="I58" i="53" s="1"/>
  <c r="H57" i="53"/>
  <c r="I57" i="53" s="1"/>
  <c r="H56" i="53"/>
  <c r="I56" i="53" s="1"/>
  <c r="H55" i="53"/>
  <c r="I55" i="53" s="1"/>
  <c r="H53" i="53"/>
  <c r="I53" i="53" s="1"/>
  <c r="H52" i="53"/>
  <c r="I52" i="53" s="1"/>
  <c r="H49" i="53"/>
  <c r="I49" i="53" s="1"/>
  <c r="H47" i="53"/>
  <c r="I47" i="53" s="1"/>
  <c r="H44" i="53"/>
  <c r="I44" i="53" s="1"/>
  <c r="H43" i="53"/>
  <c r="I43" i="53" s="1"/>
  <c r="H40" i="53"/>
  <c r="I40" i="53" s="1"/>
  <c r="H39" i="53"/>
  <c r="I39" i="53" s="1"/>
  <c r="H38" i="53"/>
  <c r="I38" i="53" s="1"/>
  <c r="H35" i="53"/>
  <c r="I35" i="53" s="1"/>
  <c r="H34" i="53"/>
  <c r="I34" i="53" s="1"/>
  <c r="H33" i="53"/>
  <c r="I33" i="53" s="1"/>
  <c r="H30" i="53"/>
  <c r="I30" i="53" s="1"/>
  <c r="H29" i="53"/>
  <c r="I29" i="53" s="1"/>
  <c r="H28" i="53"/>
  <c r="I28" i="53" s="1"/>
  <c r="H27" i="53"/>
  <c r="I27" i="53" s="1"/>
  <c r="H26" i="53"/>
  <c r="I26" i="53" s="1"/>
  <c r="H23" i="53"/>
  <c r="I23" i="53" s="1"/>
  <c r="H22" i="53"/>
  <c r="I22" i="53" s="1"/>
  <c r="H21" i="53"/>
  <c r="I21" i="53" s="1"/>
  <c r="H18" i="53"/>
  <c r="I18" i="53" s="1"/>
  <c r="H15" i="53"/>
  <c r="I15" i="53" s="1"/>
  <c r="H14" i="53"/>
  <c r="I14" i="53" s="1"/>
  <c r="H11" i="53"/>
  <c r="I11" i="53" s="1"/>
  <c r="H10" i="53"/>
  <c r="I10" i="53" s="1"/>
  <c r="H36" i="53" l="1"/>
  <c r="I36" i="53" s="1"/>
  <c r="H24" i="53"/>
  <c r="I24" i="53" s="1"/>
  <c r="H16" i="53"/>
  <c r="I16" i="53" s="1"/>
  <c r="H41" i="53"/>
  <c r="I41" i="53" s="1"/>
  <c r="H45" i="53"/>
  <c r="I45" i="53" s="1"/>
  <c r="H74" i="53"/>
  <c r="I74" i="53" s="1"/>
  <c r="H12" i="53"/>
  <c r="I12" i="53" s="1"/>
  <c r="H19" i="53"/>
  <c r="I19" i="53" s="1"/>
  <c r="H70" i="53"/>
  <c r="I70" i="53" s="1"/>
  <c r="H106" i="53"/>
  <c r="I106" i="53" s="1"/>
  <c r="H79" i="53"/>
  <c r="I79" i="53" s="1"/>
  <c r="H31" i="53"/>
  <c r="I31" i="53" s="1"/>
  <c r="H50" i="53"/>
  <c r="I50" i="53" s="1"/>
  <c r="H68" i="53"/>
  <c r="I68" i="53" s="1"/>
  <c r="H104" i="53" l="1"/>
  <c r="I104" i="53" s="1"/>
  <c r="H114" i="53"/>
  <c r="I114" i="53" s="1"/>
  <c r="H77" i="53"/>
  <c r="I77" i="53" s="1"/>
  <c r="H18" i="44" l="1"/>
  <c r="I18" i="44" s="1"/>
  <c r="H7" i="44"/>
  <c r="I7" i="44" s="1"/>
  <c r="H10" i="44"/>
  <c r="I10" i="44" s="1"/>
  <c r="H11" i="44"/>
  <c r="I11" i="44" s="1"/>
  <c r="H14" i="44"/>
  <c r="H15" i="44" s="1"/>
  <c r="I15" i="44" s="1"/>
  <c r="H19" i="44"/>
  <c r="I19" i="44"/>
  <c r="H20" i="44"/>
  <c r="I20" i="44"/>
  <c r="H23" i="44"/>
  <c r="I23" i="44" s="1"/>
  <c r="H24" i="44"/>
  <c r="I24" i="44" s="1"/>
  <c r="H25" i="44"/>
  <c r="I25" i="44" s="1"/>
  <c r="H26" i="44"/>
  <c r="I26" i="44" s="1"/>
  <c r="H27" i="44"/>
  <c r="I27" i="44" s="1"/>
  <c r="H30" i="44"/>
  <c r="H31" i="44"/>
  <c r="I31" i="44" s="1"/>
  <c r="H32" i="44"/>
  <c r="I32" i="44" s="1"/>
  <c r="H35" i="44"/>
  <c r="I35" i="44" s="1"/>
  <c r="H36" i="44"/>
  <c r="I36" i="44" s="1"/>
  <c r="H37" i="44"/>
  <c r="I37" i="44" s="1"/>
  <c r="H40" i="44"/>
  <c r="I40" i="44" s="1"/>
  <c r="H41" i="44"/>
  <c r="I41" i="44" s="1"/>
  <c r="H44" i="44"/>
  <c r="I44" i="44" s="1"/>
  <c r="H45" i="44"/>
  <c r="I45" i="44" s="1"/>
  <c r="H48" i="44"/>
  <c r="I48" i="44" s="1"/>
  <c r="H49" i="44"/>
  <c r="H50" i="44"/>
  <c r="I50" i="44" s="1"/>
  <c r="H51" i="44"/>
  <c r="I51" i="44" s="1"/>
  <c r="H52" i="44"/>
  <c r="I52" i="44" s="1"/>
  <c r="H54" i="44"/>
  <c r="I54" i="44" s="1"/>
  <c r="H55" i="44"/>
  <c r="I55" i="44" s="1"/>
  <c r="H56" i="44"/>
  <c r="I56" i="44" s="1"/>
  <c r="H57" i="44"/>
  <c r="I57" i="44" s="1"/>
  <c r="H58" i="44"/>
  <c r="I58" i="44" s="1"/>
  <c r="H59" i="44"/>
  <c r="I59" i="44" s="1"/>
  <c r="H62" i="44"/>
  <c r="I62" i="44" s="1"/>
  <c r="H63" i="44"/>
  <c r="I63" i="44" s="1"/>
  <c r="H64" i="44"/>
  <c r="I64" i="44" s="1"/>
  <c r="H65" i="44"/>
  <c r="I65" i="44" s="1"/>
  <c r="H66" i="44"/>
  <c r="I66" i="44" s="1"/>
  <c r="G53" i="44"/>
  <c r="H53" i="44" s="1"/>
  <c r="H6" i="44"/>
  <c r="I6" i="44" s="1"/>
  <c r="I14" i="44"/>
  <c r="I49" i="44"/>
  <c r="I30" i="44"/>
  <c r="H33" i="44" l="1"/>
  <c r="I33" i="44" s="1"/>
  <c r="H21" i="44"/>
  <c r="I21" i="44" s="1"/>
  <c r="H42" i="44"/>
  <c r="I42" i="44" s="1"/>
  <c r="H28" i="44"/>
  <c r="I28" i="44" s="1"/>
  <c r="H8" i="44"/>
  <c r="I8" i="44" s="1"/>
  <c r="H67" i="44"/>
  <c r="I67" i="44" s="1"/>
  <c r="H46" i="44"/>
  <c r="I46" i="44" s="1"/>
  <c r="H38" i="44"/>
  <c r="I38" i="44" s="1"/>
  <c r="H12" i="44"/>
  <c r="I12" i="44" s="1"/>
  <c r="H60" i="44"/>
  <c r="I60" i="44" s="1"/>
  <c r="I53" i="44"/>
  <c r="I70" i="44" l="1"/>
  <c r="H68" i="44"/>
  <c r="I68" i="44" s="1"/>
  <c r="H69" i="44" l="1"/>
  <c r="H70" i="44" s="1"/>
  <c r="H6" i="53" l="1"/>
  <c r="I6" i="53" s="1"/>
  <c r="H8" i="53" l="1"/>
  <c r="I8" i="53" s="1"/>
  <c r="I63" i="53" l="1"/>
  <c r="H64" i="53" l="1"/>
  <c r="I64" i="53" s="1"/>
  <c r="H115" i="53" l="1"/>
  <c r="H116" i="53" l="1"/>
  <c r="H117" i="53" s="1"/>
  <c r="I115" i="53"/>
  <c r="D9" i="61" l="1"/>
  <c r="F17" i="62" l="1"/>
  <c r="F23" i="62" s="1"/>
  <c r="E17" i="62"/>
  <c r="E23" i="62" s="1"/>
  <c r="H17" i="62"/>
  <c r="H23" i="62" s="1"/>
  <c r="C17" i="62"/>
  <c r="G17" i="62"/>
  <c r="E9" i="61"/>
  <c r="E12" i="61" s="1"/>
  <c r="E20" i="61" s="1"/>
  <c r="G23" i="62" l="1"/>
  <c r="C23" i="62"/>
  <c r="C24" i="62"/>
  <c r="D24" i="62" s="1"/>
  <c r="I17" i="62"/>
  <c r="I24" i="62" s="1"/>
  <c r="D22" i="62" s="1"/>
  <c r="D25" i="62" s="1"/>
  <c r="F25" i="62" l="1"/>
  <c r="G25" i="62"/>
  <c r="E25" i="62"/>
  <c r="G18" i="62"/>
  <c r="F18" i="62"/>
  <c r="C26" i="62"/>
  <c r="E22" i="62"/>
  <c r="F22" i="62"/>
  <c r="H22" i="62"/>
  <c r="H25" i="62" s="1"/>
  <c r="C18" i="62"/>
  <c r="C14" i="62"/>
  <c r="I14" i="62" s="1"/>
  <c r="G22" i="62"/>
  <c r="E18" i="62"/>
  <c r="C25" i="62"/>
  <c r="E24" i="62"/>
  <c r="D26" i="62"/>
  <c r="I18" i="62" l="1"/>
  <c r="I22" i="62"/>
  <c r="F24" i="62"/>
  <c r="E26" i="62"/>
  <c r="K15" i="62" l="1"/>
  <c r="G24" i="62"/>
  <c r="F26" i="62"/>
  <c r="G26" i="62" l="1"/>
  <c r="H24" i="62"/>
  <c r="H26" i="62" l="1"/>
</calcChain>
</file>

<file path=xl/sharedStrings.xml><?xml version="1.0" encoding="utf-8"?>
<sst xmlns="http://schemas.openxmlformats.org/spreadsheetml/2006/main" count="1130" uniqueCount="456">
  <si>
    <t>Item</t>
  </si>
  <si>
    <t>Descrição dos serviços</t>
  </si>
  <si>
    <t>Unidade</t>
  </si>
  <si>
    <t>Quantidade Prevista</t>
  </si>
  <si>
    <t>Valor Unitário</t>
  </si>
  <si>
    <t>1.1</t>
  </si>
  <si>
    <t>1.2</t>
  </si>
  <si>
    <t xml:space="preserve">                                                                                                                                                            SUB-TOTAL</t>
  </si>
  <si>
    <t>Fundações</t>
  </si>
  <si>
    <t>2.1</t>
  </si>
  <si>
    <t>2.2</t>
  </si>
  <si>
    <t>2.3</t>
  </si>
  <si>
    <t>Coberturas</t>
  </si>
  <si>
    <t>3.1</t>
  </si>
  <si>
    <t>Paredes, revestimentos e elementos decorativos</t>
  </si>
  <si>
    <t>4.1</t>
  </si>
  <si>
    <t>Alvenaria de tijolos furados</t>
  </si>
  <si>
    <t>4.1.1</t>
  </si>
  <si>
    <t>4.1.2</t>
  </si>
  <si>
    <t>4.1.3</t>
  </si>
  <si>
    <t>4.2</t>
  </si>
  <si>
    <t>Revestimentos</t>
  </si>
  <si>
    <t>4.2.1</t>
  </si>
  <si>
    <t>4.2.2</t>
  </si>
  <si>
    <t>4.2.3</t>
  </si>
  <si>
    <t>4.2.4</t>
  </si>
  <si>
    <t>4.3</t>
  </si>
  <si>
    <t>4.3.1</t>
  </si>
  <si>
    <t>unidade</t>
  </si>
  <si>
    <t>4.3.2</t>
  </si>
  <si>
    <t>Pisos interno e externo</t>
  </si>
  <si>
    <t>5.1</t>
  </si>
  <si>
    <t>5.2</t>
  </si>
  <si>
    <t>6.1</t>
  </si>
  <si>
    <t>6.2</t>
  </si>
  <si>
    <t>Instalações elétricas</t>
  </si>
  <si>
    <t>7.1</t>
  </si>
  <si>
    <t>Instalações hidrossanitárias</t>
  </si>
  <si>
    <t>8.1</t>
  </si>
  <si>
    <t>8.2</t>
  </si>
  <si>
    <t>8.3</t>
  </si>
  <si>
    <t>8.5</t>
  </si>
  <si>
    <t>8.6</t>
  </si>
  <si>
    <t>8.7</t>
  </si>
  <si>
    <t>8.8</t>
  </si>
  <si>
    <t>8.9</t>
  </si>
  <si>
    <t>Tanque séptico</t>
  </si>
  <si>
    <t>9.1</t>
  </si>
  <si>
    <t>9.2</t>
  </si>
  <si>
    <t>9.3</t>
  </si>
  <si>
    <t>9.4</t>
  </si>
  <si>
    <t>9.5</t>
  </si>
  <si>
    <t>Sumidouro</t>
  </si>
  <si>
    <t>10.1</t>
  </si>
  <si>
    <t>10.2</t>
  </si>
  <si>
    <t>m</t>
  </si>
  <si>
    <t>TOTAL</t>
  </si>
  <si>
    <t>TOTAL SEM B.D.I.</t>
  </si>
  <si>
    <t>4.3.3</t>
  </si>
  <si>
    <t>8.10</t>
  </si>
  <si>
    <t>Valor Total Sem BDI</t>
  </si>
  <si>
    <t>5.3</t>
  </si>
  <si>
    <t>m²</t>
  </si>
  <si>
    <t>1.3</t>
  </si>
  <si>
    <t>unid.</t>
  </si>
  <si>
    <t>SUB-TOTAL</t>
  </si>
  <si>
    <t>Valor total com BDI</t>
  </si>
  <si>
    <t>Limpeza manual do terreno (com raspagem superficial)</t>
  </si>
  <si>
    <t>73948/016</t>
  </si>
  <si>
    <t>Locação convencional de obra, através de gabarito de tábuas</t>
  </si>
  <si>
    <t>74202/002</t>
  </si>
  <si>
    <t>Vidro liso comum transparente esp. 3 mm colocado</t>
  </si>
  <si>
    <t>74145/001</t>
  </si>
  <si>
    <t>8.4</t>
  </si>
  <si>
    <t>Fornecimento e instalação de caixa de espuma  em PVC, 250x230x75mm, tubo de PVC 50 mm e tampa e porta tampa.</t>
  </si>
  <si>
    <t>Fornecimento e instalação de caixa de gordura em PVC, 250x230x75mm, tubo de PVC 50 mm e tampa e porta tampa.</t>
  </si>
  <si>
    <t>Fornecimento e instalação de chuveiro elétrico com corpo de plástico simples</t>
  </si>
  <si>
    <t>Instalação hidráulica</t>
  </si>
  <si>
    <t>Entrada d`água no reservatório</t>
  </si>
  <si>
    <t>1.1.1</t>
  </si>
  <si>
    <t>Tee PVC SOLD 90G p/ água fria predial de 20 mm</t>
  </si>
  <si>
    <t>und</t>
  </si>
  <si>
    <t>1.1.2</t>
  </si>
  <si>
    <t>Tubo de PVC rígido soldável PB - água fria predial 20mm</t>
  </si>
  <si>
    <t>1.1.3</t>
  </si>
  <si>
    <t>Adaptador de PVC rígido com rosca e flange para caixa d`água - 20mm</t>
  </si>
  <si>
    <t>1.1.5</t>
  </si>
  <si>
    <t>Joelho PVC SOLD 90G p/ água fria predial de 20mm</t>
  </si>
  <si>
    <t>1.1.6</t>
  </si>
  <si>
    <t>Torneira bóia em metal com balão plástico e haste metálica  de 1/2'</t>
  </si>
  <si>
    <t>1.1.7</t>
  </si>
  <si>
    <t>Luva PVC soldável e com rosca p/água fria predial 20mm</t>
  </si>
  <si>
    <t>Saída d`água do reservatório</t>
  </si>
  <si>
    <t>1.2.1</t>
  </si>
  <si>
    <t>Tubo de PVC rígido soldável PB - água fria predial 25mm</t>
  </si>
  <si>
    <t>1.2.2</t>
  </si>
  <si>
    <t>Registro de gaveta 3/4" bruto de metal</t>
  </si>
  <si>
    <t>1.2.3</t>
  </si>
  <si>
    <t>Joelho PVC com rosca 90G p/ água fria predial 25mm</t>
  </si>
  <si>
    <t>1.2.4</t>
  </si>
  <si>
    <t>Adaptador de PVC rígido com rosca e flange  longo para caixa d`água - 25mm</t>
  </si>
  <si>
    <t>1.2.5</t>
  </si>
  <si>
    <t>No chuveiro</t>
  </si>
  <si>
    <t>1.3.1</t>
  </si>
  <si>
    <t>Tee PVC SOLD 90G p/ água fria predial de 25 mm</t>
  </si>
  <si>
    <t>1.3.2</t>
  </si>
  <si>
    <t>Joelho PVC SOLD 90G p/ água fria predial de  25mm</t>
  </si>
  <si>
    <t>1.3.3</t>
  </si>
  <si>
    <t>Luva PVC soldável e com rosca p/água fria predial 25mm</t>
  </si>
  <si>
    <t>1.3.4</t>
  </si>
  <si>
    <t>Registro de pressão 1/2" bruto de metal</t>
  </si>
  <si>
    <t>Mão de Obra</t>
  </si>
  <si>
    <t>hora</t>
  </si>
  <si>
    <t>Ajudante de instalador hidráulico</t>
  </si>
  <si>
    <t xml:space="preserve">SUB-TOTAL </t>
  </si>
  <si>
    <t>Joelho PVC SOLD 90G p/ água fria predial de 25mm</t>
  </si>
  <si>
    <t>Composição</t>
  </si>
  <si>
    <t>Código SINAPI</t>
  </si>
  <si>
    <t>Unid.</t>
  </si>
  <si>
    <t>Instalação sanitária</t>
  </si>
  <si>
    <t>2.1.1</t>
  </si>
  <si>
    <t>Tubo PVC 40 mm</t>
  </si>
  <si>
    <t>2.1.2</t>
  </si>
  <si>
    <t>Joelho PVC 40 mm</t>
  </si>
  <si>
    <t>Tee de PVC 40 mm</t>
  </si>
  <si>
    <t>2.1.3</t>
  </si>
  <si>
    <t>2.2.1</t>
  </si>
  <si>
    <t>2.2.2</t>
  </si>
  <si>
    <t>Lavatório</t>
  </si>
  <si>
    <t>1.3.5</t>
  </si>
  <si>
    <t>Vaso sanitário</t>
  </si>
  <si>
    <t>Tubo PVC 100 mm</t>
  </si>
  <si>
    <t>Joelho PVC 100 mm</t>
  </si>
  <si>
    <t>Tee PVC 100 mm</t>
  </si>
  <si>
    <t>2.3.1</t>
  </si>
  <si>
    <t>2.3.2</t>
  </si>
  <si>
    <t>Instalação hidro-sanitária do módulo - conforme composição anexa.</t>
  </si>
  <si>
    <t>74077/003</t>
  </si>
  <si>
    <t>INSTALAÇÃO HIDROSANITÁRIA DO MÓDULO</t>
  </si>
  <si>
    <t>Serviços preliminares</t>
  </si>
  <si>
    <t>8.11</t>
  </si>
  <si>
    <t>00000073</t>
  </si>
  <si>
    <t>Caixa de inspeção em tijolo maciço (60x60x60cm), revestida internamente com barra lisa (cimento e areia, traço 1:4), tampa pré-moldada de concreto e fundo de concreto 15 MPA.</t>
  </si>
  <si>
    <t>74104/001</t>
  </si>
  <si>
    <r>
      <t>m</t>
    </r>
    <r>
      <rPr>
        <vertAlign val="superscript"/>
        <sz val="9"/>
        <rFont val="Arial"/>
        <family val="2"/>
      </rPr>
      <t>2</t>
    </r>
  </si>
  <si>
    <r>
      <t>m</t>
    </r>
    <r>
      <rPr>
        <vertAlign val="superscript"/>
        <sz val="9"/>
        <rFont val="Arial"/>
        <family val="2"/>
      </rPr>
      <t>3</t>
    </r>
  </si>
  <si>
    <r>
      <t>Concreto ciclópico 30% de pedra de mão consumo mínimo de cimento 150 Kg\m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 xml:space="preserve"> – preparo e lançamento</t>
    </r>
  </si>
  <si>
    <r>
      <t>Fornecimento e colocação Berço de brita n</t>
    </r>
    <r>
      <rPr>
        <vertAlign val="superscript"/>
        <sz val="9"/>
        <rFont val="Arial"/>
        <family val="2"/>
      </rPr>
      <t>o</t>
    </r>
    <r>
      <rPr>
        <sz val="9"/>
        <rFont val="Arial"/>
        <family val="2"/>
      </rPr>
      <t xml:space="preserve"> 2 – camada de 50 cm</t>
    </r>
  </si>
  <si>
    <t>00000067</t>
  </si>
  <si>
    <t>3.2</t>
  </si>
  <si>
    <t>8.12</t>
  </si>
  <si>
    <r>
      <t xml:space="preserve">Chapisco de parede, com argamassa de cimento e areia, espessura 0,5 cm, traço 1:3, aplicado com colher de pedreiro. </t>
    </r>
    <r>
      <rPr>
        <b/>
        <sz val="9"/>
        <rFont val="Arial"/>
        <family val="2"/>
      </rPr>
      <t>(incluindo o interior do teto do banheiro</t>
    </r>
    <r>
      <rPr>
        <sz val="9"/>
        <rFont val="Arial"/>
        <family val="2"/>
      </rPr>
      <t>).</t>
    </r>
  </si>
  <si>
    <t>4.2.5</t>
  </si>
  <si>
    <t>Pinturas</t>
  </si>
  <si>
    <t>Tê PVC soldável 90 G, para água fria predial, 20 mm</t>
  </si>
  <si>
    <t>Joelho de PVC esgoto 20 mm</t>
  </si>
  <si>
    <t>Adaptador curto 20 mm</t>
  </si>
  <si>
    <t>Base de sustentação da caixa d`água (0,75 x 0,75 x 0,05 m) concreto armado  FCK - 15 Mpa, preparo manual</t>
  </si>
  <si>
    <t>Caixa sifonada PVC 150x150x50 mm quadrado, com grelha</t>
  </si>
  <si>
    <t>Luva solda/rosca 25 mm/1/2"</t>
  </si>
  <si>
    <t>Tanque de lavar roupa</t>
  </si>
  <si>
    <t>Pia de cozinha</t>
  </si>
  <si>
    <t>Fornecimento e instalação de tanque de lavar roupas em marmorite  sintético, dois bojos ( cuba e batedor), válvula em plástico branco 1 1/4" x 1 1/2", sifão plástico tipo copo 1 1/4".</t>
  </si>
  <si>
    <t>2.1.4</t>
  </si>
  <si>
    <t>2.1.5</t>
  </si>
  <si>
    <t>2.2.3</t>
  </si>
  <si>
    <t>2.2.4</t>
  </si>
  <si>
    <t>2.4</t>
  </si>
  <si>
    <t>2.4.1</t>
  </si>
  <si>
    <t>2.4.2</t>
  </si>
  <si>
    <t>2.4.3</t>
  </si>
  <si>
    <t>2.4.4</t>
  </si>
  <si>
    <t>2.4.5</t>
  </si>
  <si>
    <t>2.4.6</t>
  </si>
  <si>
    <t>2.4.7</t>
  </si>
  <si>
    <t>Fornecimento e instalação de vaso sanitário sifonado convencional de louça branca.</t>
  </si>
  <si>
    <t>Ponto de iluminação e tomada, residencial, incluindo interruptor simples e tomada 10A/250V, caixa elétrica, eletroduto, cabo, rasgo, quebra e chumbamento (excluindo luminária e lâmpada).</t>
  </si>
  <si>
    <t>7.2</t>
  </si>
  <si>
    <t>Escavação manual de valas</t>
  </si>
  <si>
    <t>Laje pré-moldada para piso, sobrecarga de 200 Kg/m², espessura =8 cm, com lajotas e capeamento com concreto  FCK=20 Mpa e ferragem negativa,  esp. 4 cm, com escoramento, inclinação 10% e beiral de 20 cm nas quatro faces.</t>
  </si>
  <si>
    <t>Alvenaria de vedação de blocos cerâmicos furados na horizontal de 9X19X19 cm (espessura 9 cm) de paredes com área líquida maior ou igual a 6,0 m² com vãos,  e argamassa de assentamento com preparo manual.</t>
  </si>
  <si>
    <t>Alvenaria de vedação de blocos cerâmicos furados na horizontal de 9X19X19 cm (espessura 9 cm) de paredes com área líquida menor que 6,0 m² sem vãos,  e argamassa de assentamento com preparo manual (apoio pia de cozinha e tanque de lavar roupa).</t>
  </si>
  <si>
    <t>Alvenaria de vedação de blocos cerâmicos furados na horizontal de 9X19X19 cm (espessura 9 cm) de paredes com área líquida menor que 6,0 m² sem vãos,  e argamassa de assentamento com preparo manual (apoio da caixa d`água).</t>
  </si>
  <si>
    <t>Revestimento cerâmico para paredes internas com placas tipo esmaltada extra de dimensões 25x35 cm, aplicadas em ambiente de área maior que 5,0 m² a meia altura das paredes.</t>
  </si>
  <si>
    <t>m³</t>
  </si>
  <si>
    <t>Revestimento cerâmico para piso com placas tipo grês, dimensões 35x35 cm, aplicada em ambiente de área menor que 5,0 m².</t>
  </si>
  <si>
    <t>Execução de passeio (calçada) com concreto moldado in loco, feito em obra, acabamento convencional, esp = 8 cm, armado.</t>
  </si>
  <si>
    <t>Aplicação manual de pintura com tinta látex acrílica em paredes - duas demãos</t>
  </si>
  <si>
    <t>Pintura de esquadrias em esmalte sintético - duas demãos, incluindo uma demão de fundo anticorrosivo (porta e janela).</t>
  </si>
  <si>
    <t>Fornecimento e instalação de lavatório em louça branca, suspenso, incluso sifão flexível em PVC, válvula e engate flexível plástico de 30 cm, com torneira cromada de mesa.</t>
  </si>
  <si>
    <t>Fornecimento e instalação de pia de cozinha de marmorite sintético (1,20 X 0,60 m), incluindo torneira cromada de 1/2 ", válvula em plástico branco, sifão de plástico.</t>
  </si>
  <si>
    <t>Chapisco de parede, com argamassa de cimento e areia, espessura 0,5 cm, traço 1:3, aplicado com colher de pedreiro</t>
  </si>
  <si>
    <t xml:space="preserve">Massa única, para recebimento de pintura, em argamassa traço 1:2:8, preparo manual, aplicada manulamente, espessura 2,0 cm, com execução de taliscas </t>
  </si>
  <si>
    <t>Alvenaria de tijolo cerâmico maciço (5x10x20 cm), 1/2 vez (10 cm),  junta aberta, assentado com argamassa traço 1:2:8 (cimento, cal e areia)</t>
  </si>
  <si>
    <t>CÓDIGO</t>
  </si>
  <si>
    <t>FONTE</t>
  </si>
  <si>
    <t>SINAPI</t>
  </si>
  <si>
    <t xml:space="preserve">LOU-TAN-030 </t>
  </si>
  <si>
    <t>SETOP</t>
  </si>
  <si>
    <t xml:space="preserve">HID-SIF-025 </t>
  </si>
  <si>
    <t>Ligação do esgoto a rede pública</t>
  </si>
  <si>
    <t>Curva de 45 G com bolsas para esgoto sanitário</t>
  </si>
  <si>
    <t>Selim para ligação de esgoto 150 x 100 mm</t>
  </si>
  <si>
    <t>Mão de obra</t>
  </si>
  <si>
    <t>h</t>
  </si>
  <si>
    <t>Módulo Sanitário completo com esgoto ligado a rede pública</t>
  </si>
  <si>
    <t>Fornecimento e instalação de caixa d`água de polietileno com tampa, capacidade 310 litros, sem acessórios.</t>
  </si>
  <si>
    <t>Fornecimento e instalação de tubo de PVC, série normal, esgoto predial, DN 40 mm, instalado na caixa de inspeção, junto à parede do banheiro, em prumada de ventilação.</t>
  </si>
  <si>
    <t>SER-POR-010</t>
  </si>
  <si>
    <t>pça</t>
  </si>
  <si>
    <t>Esquadrias</t>
  </si>
  <si>
    <t>Fornecimento e assentamento de porta completa, estrutura e marco em chapa dobrada, 60 x 210 cm.</t>
  </si>
  <si>
    <t>Concreto magro para lastro, traço 1:4,5:4,5 (cimento/areia média/brita1), preparo manual (contrapiso interno, esp= 6,0 cm).</t>
  </si>
  <si>
    <t xml:space="preserve">B.D.I.(22,85%) </t>
  </si>
  <si>
    <t>Janela de aço  basculante, fixação com argamassa,  sem vidros, padronizada (60x60 cm).</t>
  </si>
  <si>
    <t>SINAPI/SETOP - Dezembro/2017 (RT=13/01/2018)</t>
  </si>
  <si>
    <t>PREFEITURA MUNICIPAL DE xxxxxxxxxxxxxxxxxxxxxxxxxxx</t>
  </si>
  <si>
    <t>Fornecimento e assentamento de T de PVC esgoto de 100mm</t>
  </si>
  <si>
    <t>Tubo de PVC, série normal, esgoto predial, DN 100 mm, fornecido e instalado em ramal de descarga ou ramal de esgoto sanitário</t>
  </si>
  <si>
    <r>
      <t>Massa única, para recebimento de pintura, em argamassa traço 1:2:8 (cimento, cal hidratada e areia), preparo manual, aplicada manulamente, espessura 2,0 cm, com execução de taliscas (</t>
    </r>
    <r>
      <rPr>
        <b/>
        <sz val="9"/>
        <rFont val="Arial"/>
        <family val="2"/>
      </rPr>
      <t>incluindo o interior do teto do banheiro).</t>
    </r>
  </si>
  <si>
    <t>Massa única, para recebimento de pintura, em argamassa traço 1:2:8 (cimento, cal hidratada e areia), preparo manual, aplicada manulamente, espessura 2,0 cm, com execução de taliscas (apoio da pia de cozinha e tanque de lavar roupa).</t>
  </si>
  <si>
    <t>Lâmpada fluorescente 60 W</t>
  </si>
  <si>
    <t>BDI-22,85%</t>
  </si>
  <si>
    <t>Administração local</t>
  </si>
  <si>
    <t>Engenheiro civil de obra junior com encargos complementares</t>
  </si>
  <si>
    <t>H</t>
  </si>
  <si>
    <t>Encarregado Geral de obras com encargos complementares</t>
  </si>
  <si>
    <t>Piso (fundo) em concreto FCK 15 Mpa, traço 1:3,4:3,5 (cimento/areia média/brita 1)</t>
  </si>
  <si>
    <t>Tampas em placas pré-moldadas em concreto armado FCK-15Mpa esp. 7 cm</t>
  </si>
  <si>
    <t>Fornecimento e assentamento de tubo de concreto armado, classe PA-2, PB DN 1000 mm, para águas pluviais (NBR 8890)</t>
  </si>
  <si>
    <t>Joelho 90 graus, PVC, série normal, esgoto predial, DN 75 mm, junta elástica, fornecido e instalado em ramal de descarga ou ramal de esgoto sanitário.</t>
  </si>
  <si>
    <t>Tampa em concreto armado FCK-15Mpa esp. 7 cm</t>
  </si>
  <si>
    <t>6.3</t>
  </si>
  <si>
    <t>6.4</t>
  </si>
  <si>
    <t>6.5</t>
  </si>
  <si>
    <t>7.3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</si>
  <si>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</si>
  <si>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</si>
  <si>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</si>
  <si>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</si>
  <si>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</si>
  <si>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</si>
  <si>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</si>
  <si>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</si>
  <si>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</si>
  <si>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</si>
  <si>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</si>
  <si>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</si>
  <si>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Fornecimento e instalação de caixa d`água de polietileno com tampa, capacidade 500 litros, sem acessórios.</t>
  </si>
  <si>
    <t>Filtro anaeróbico</t>
  </si>
  <si>
    <t>Alvenaria de vedação em concreto armado, espessura 10 cm</t>
  </si>
  <si>
    <t>TE, PVC, série normal, esgoto predial, DN 75 x 75 mm, junta soldável, fornecido em ramal de descarga, ou ramal de esgoto sanitário.</t>
  </si>
  <si>
    <t>Curva longa, 90 graus, PVC, série normal, esgoto predial, DN 75 mm, junta elástica, fornecido em prumada de esgoto predial ou ventilação</t>
  </si>
  <si>
    <t>Tubo PVC Série Normal, esgoto predial, DN 75 mm, fornecido em ramal de descarga ou ramal de esgoto sanitário</t>
  </si>
  <si>
    <t>CAP PVC, Soldável, DN 75 mm, Série normal, para esgoto predial</t>
  </si>
  <si>
    <t>Anel de borracha para tubo de esgoto predial DN 75 mm (NBR 5688)</t>
  </si>
  <si>
    <t>Calha em alvenaria de tijolo cerâmico maciço 5x10x20 (largura 10 cm) assentado com argamassa traço 1:2:8 (cimento, cal e areia), para escoamento do efluente para o sumidouro</t>
  </si>
  <si>
    <t>Tubo PVC Série Normal, esgoto predial, DN 200 mm (tubo guia para limpeza)</t>
  </si>
  <si>
    <t>Execução de tampa em concreto armado FCK-15Mpa, espessura 5 cm</t>
  </si>
  <si>
    <r>
      <t xml:space="preserve">Chapisco de parede, com argamassa de cimento e areia, espessura 0,5 cm, traço 1:3, aplicado com colher de pedreiro. </t>
    </r>
    <r>
      <rPr>
        <b/>
        <sz val="9"/>
        <rFont val="Arial"/>
        <family val="2"/>
      </rPr>
      <t>(incluindo o interior do teto do banheiro e beiral</t>
    </r>
    <r>
      <rPr>
        <sz val="9"/>
        <rFont val="Arial"/>
        <family val="2"/>
      </rPr>
      <t>).</t>
    </r>
  </si>
  <si>
    <t>Placa  de contenção pré-fabricada de concreto, medidias 1,00x0,60x0,05 m para direcionamento do esgoto  para o fundo, conforme desenho.</t>
  </si>
  <si>
    <t>00003883</t>
  </si>
  <si>
    <t>00000107</t>
  </si>
  <si>
    <t>Escavação manual de valas com profundidade igual ou menor que 1,30 m.</t>
  </si>
  <si>
    <t>Tanque duplo de lavar roupa em mármore sintético com cuba lisa e esfregador 60 x 120 cm.</t>
  </si>
  <si>
    <t>Melhorias Sanitárias completas com esgoto ligado a tanque séptico, filtro anaeróbio e sumidouro</t>
  </si>
  <si>
    <t>ED-49878</t>
  </si>
  <si>
    <t>Caixa de esgoto de inspeção/passagem em alvenaria (50x50x45cm), revestimento em argamassa com aditivo impermeabilizante, com tampa de concreto, inclusive escavação, reaterro e retirada do material escavado.</t>
  </si>
  <si>
    <t>ED-51108</t>
  </si>
  <si>
    <t>ED-48229</t>
  </si>
  <si>
    <t>Revolvimento e limpeza manual de solo</t>
  </si>
  <si>
    <t>ED-50491</t>
  </si>
  <si>
    <t>Torneira de metal de 1/2"</t>
  </si>
  <si>
    <t>Parafuso castelo</t>
  </si>
  <si>
    <t>ED-49813</t>
  </si>
  <si>
    <t>Leito filtrante com brita N° 4 - fornecimento e enchimento</t>
  </si>
  <si>
    <t>ED-48231</t>
  </si>
  <si>
    <t>Base de sustentação da caixa d`água (1,00 x 1,00 x 0,05 m) concreto armado  FCK - 15 Mpa, preparo manual</t>
  </si>
  <si>
    <t>Laje pré-moldada unidirecional, biapoiada, para piso, enchimento em cerâmica, vigota convencional, altura total da laje (enchimento + capa) = 8cm + 4 cm.</t>
  </si>
  <si>
    <t>Alvenaria de vedação com tijolo cerâmico furado, Esp.9 cm, para revestimento, inclusive argamassa para assentamento.</t>
  </si>
  <si>
    <t>Kg</t>
  </si>
  <si>
    <t>86888</t>
  </si>
  <si>
    <t>Vaso sanitário sifonado com caixa acoplada louça branca - Fornecimento e instalação. AF_01/2020</t>
  </si>
  <si>
    <t>ED-51155</t>
  </si>
  <si>
    <t>ED-48227</t>
  </si>
  <si>
    <t>ED-48299</t>
  </si>
  <si>
    <t>Armadura de tela de aço soldada nervurada Q-138, aço CA-60, 4,2mm, malha 15X15cm para o piso (fundo)</t>
  </si>
  <si>
    <t xml:space="preserve">Armadura de tela de aço soldada nervurada Q-138, aço CA-60, 4,2mm, malha 15X15cm para a tampa
</t>
  </si>
  <si>
    <t>Aço CA 50, 6,3 mm para alvenaria de vedação</t>
  </si>
  <si>
    <t>ED-48298</t>
  </si>
  <si>
    <t>Corte, dobra e montagem de aço CA-50, 6,3 mm</t>
  </si>
  <si>
    <t xml:space="preserve">Armadura de tela de aço soldada nervurada Q-138, aço CA-60, 4,2mm, malha 10X10cm para a base das calha
</t>
  </si>
  <si>
    <t xml:space="preserve">Armadura de tela de aço soldada nervurada Q-138, aço CA-60, 4,2mm, malha 15X15cm para o fundo do filtro
</t>
  </si>
  <si>
    <t>Execução da placa perfurada, com furos de diâmetro 3/4" a cada 15 cm, confeccionada  em concreto armado, 7 cm de espessura, conforme detalhamento no projeto</t>
  </si>
  <si>
    <t>M³</t>
  </si>
  <si>
    <t>SINAPI-I</t>
  </si>
  <si>
    <t>ED-50971</t>
  </si>
  <si>
    <t>ED-50013</t>
  </si>
  <si>
    <t>Encanador ou bombeiro hidráulico</t>
  </si>
  <si>
    <t>Montagem e desmontagem de forma para confecção da tampa com área média das seções maior que 0,25 m², em chapa de madeira compensada resinada , 6 utilizações</t>
  </si>
  <si>
    <t>Placa de concreto Fck = 15 Mpa  para a base da calha, 5x36x130 (espessura 5 cm), conforme desenho</t>
  </si>
  <si>
    <t>Execução de fundo em concreto armado FCK-15 Mpa, espessura 6 cm, conforme desenho.</t>
  </si>
  <si>
    <t>Alvenaria de vedação com tijolo cerâmico furado, Esp.9 cm, para revestimento, inclusive argamassa para assentamento (parede de suporte da caixa d`água)</t>
  </si>
  <si>
    <t>Alvenaria de vedação com tijolo cerâmico furado, Esp.9 cm, para revestimento, inclusive argamassa para assentamento (paredes de suporte da pia de cozinha e tanque de lavar roupa)</t>
  </si>
  <si>
    <t>Locação de obra com gabarito de tábuas corridas pontaletadas a cada 2,00 m, reaproveitamento 2 vezes.</t>
  </si>
  <si>
    <t>ED-17989</t>
  </si>
  <si>
    <t>Revestimento cerâmico para paredes internas (h=1,50 m) com placas tipo esmaltada extra de dimensões 33x45 cm, aplicadas em ambiente de área maior que 5,0 m² a meia altura das paredes.</t>
  </si>
  <si>
    <t>ED-50227</t>
  </si>
  <si>
    <t>Ponto de embutir para um (1) interruptor simples (10a 250v), com placa 4"x2" de um (1) posto, com eletroduto flexível corrugado, antichama, dn 25mm (3/4"), embutido na alvenaria e cabo de cobre flexível, classe 5, isolamento tipo lshf/atox, não halogenado, seção 1, 5mm2 (70°c-450/750v), com distância de até dez (10) metros do ponto de derivação, inclusive caixa de ligação, suporte e fixação do
eletroduto com enchimento do rasgo na alvenaria/concreto com argamassa</t>
  </si>
  <si>
    <t>Lâmpada compacta de Led 10 W, base E27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</si>
  <si>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</si>
  <si>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</si>
  <si>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</si>
  <si>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</si>
  <si>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</si>
  <si>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</si>
  <si>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</si>
  <si>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</si>
  <si>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</si>
  <si>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</si>
  <si>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</si>
  <si>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</si>
  <si>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</si>
  <si>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</si>
  <si>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</si>
  <si>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</si>
  <si>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</si>
  <si>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</si>
  <si>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</si>
  <si>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</si>
  <si>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</si>
  <si>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</si>
  <si>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</si>
  <si>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</si>
  <si>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</si>
  <si>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</si>
  <si>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</si>
  <si>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</si>
  <si>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</si>
  <si>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</si>
  <si>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</si>
  <si>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</si>
  <si>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</si>
  <si>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</si>
  <si>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</si>
  <si>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</si>
  <si>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14.1</t>
  </si>
  <si>
    <t>14.2</t>
  </si>
  <si>
    <t>14.3</t>
  </si>
  <si>
    <t>14.4</t>
  </si>
  <si>
    <t>14.5</t>
  </si>
  <si>
    <t>14.6</t>
  </si>
  <si>
    <t>14.7</t>
  </si>
  <si>
    <t>14.8</t>
  </si>
  <si>
    <t>ED-29582</t>
  </si>
  <si>
    <t>Impermeabilização de superficie com argamasa de cimento e areia grossa, traço 1:4, com aditivo impermeabilizante, espessura = 1,50 cm.</t>
  </si>
  <si>
    <t>10.3</t>
  </si>
  <si>
    <t>Cabo de cobre flexível isolado, 2,5 mm², anti-chama 450/750 V, para circuitos terminais - fornecimento e instalação (para chuveiro)</t>
  </si>
  <si>
    <t>Ligação do esgoto à rede</t>
  </si>
  <si>
    <t>Curva de PVC longa, 45 G com bolsas para esgoto sanitário</t>
  </si>
  <si>
    <t>Mão de obra - encanador ou bombeiro</t>
  </si>
  <si>
    <t>ITEM</t>
  </si>
  <si>
    <t xml:space="preserve">PLANILHA ORÇAMENTÁRIA DE CUSTOS </t>
  </si>
  <si>
    <t>PLACA DE OBRA EM CHAPA GALVANIZADA COM PINTURA ESMALTE</t>
  </si>
  <si>
    <t xml:space="preserve">FORMA DE EXECUÇÃO: </t>
  </si>
  <si>
    <t>(    )</t>
  </si>
  <si>
    <t>DIRETA</t>
  </si>
  <si>
    <t>(  x  )</t>
  </si>
  <si>
    <t>INDIRETA</t>
  </si>
  <si>
    <t>BDI</t>
  </si>
  <si>
    <t>OBRA:</t>
  </si>
  <si>
    <t>Melhorias sanitárias Domiciliares</t>
  </si>
  <si>
    <t>Cód. SETOP</t>
  </si>
  <si>
    <t>DESCRIÇÃO</t>
  </si>
  <si>
    <t>UND</t>
  </si>
  <si>
    <t>QUANT</t>
  </si>
  <si>
    <t>PREÇO</t>
  </si>
  <si>
    <t>UNIT.</t>
  </si>
  <si>
    <t>PLACA DE OBRA PADRÃO FUNASA</t>
  </si>
  <si>
    <t>Unid</t>
  </si>
  <si>
    <t xml:space="preserve">B.D.I </t>
  </si>
  <si>
    <t>TOTAL COM BDI</t>
  </si>
  <si>
    <t>SETOP/Ago/2023</t>
  </si>
  <si>
    <t>FORNECIMENTO E COLOCAÇÃO DE PLACA DE OBRA EM CHAPA GALVANIZADA (3,00 X 1,5 0 M) - EM CHAPA GALVANIZADA 0,26 AFIXADAS COM REBITES 540 E PARAFUSOS 3/8, EM ESTRUTURA METÁLICA VIGA U 2" ENRIJECIDA COM METALON 20 X 20, SUPORTE EM EUCALIPTO AUTOCLAVADO PINTADO
COM TINTA PVA DUAS (2) DEMÃOS</t>
  </si>
  <si>
    <t>ED-28427</t>
  </si>
  <si>
    <t>Melhorias Sanitárias Domiciliares</t>
  </si>
  <si>
    <t>COMPOSIÇÃO DO BDI</t>
  </si>
  <si>
    <t>Administração Central</t>
  </si>
  <si>
    <t>Despesas Financeiras</t>
  </si>
  <si>
    <t>Risco</t>
  </si>
  <si>
    <t>1.4</t>
  </si>
  <si>
    <t>Garantia e Seguros</t>
  </si>
  <si>
    <t>1.5</t>
  </si>
  <si>
    <t>Lucro</t>
  </si>
  <si>
    <t>1.6</t>
  </si>
  <si>
    <t>ISS (*)</t>
  </si>
  <si>
    <t>1.7</t>
  </si>
  <si>
    <t>CONFINS</t>
  </si>
  <si>
    <t>1.8</t>
  </si>
  <si>
    <t>PIS</t>
  </si>
  <si>
    <t>1.9</t>
  </si>
  <si>
    <t>CPRB</t>
  </si>
  <si>
    <t>Cáculo do BDI</t>
  </si>
  <si>
    <t>COMPONENTES BDI SERVIÇOS</t>
  </si>
  <si>
    <t>Valores de Referência - Componentes do BDI</t>
  </si>
  <si>
    <t>AC</t>
  </si>
  <si>
    <t>DF</t>
  </si>
  <si>
    <t>R</t>
  </si>
  <si>
    <t>GS</t>
  </si>
  <si>
    <t>L</t>
  </si>
  <si>
    <t>I</t>
  </si>
  <si>
    <t>ISS                                                                                                 (*)</t>
  </si>
  <si>
    <t>Sem CPRB</t>
  </si>
  <si>
    <t>COFINS</t>
  </si>
  <si>
    <t>BDI Total</t>
  </si>
  <si>
    <t>Com CPRB</t>
  </si>
  <si>
    <t>RESUMO DAS PLANILHAS ORÇAMENTÁRIAS</t>
  </si>
  <si>
    <t>Discriminação</t>
  </si>
  <si>
    <t>Quantidade</t>
  </si>
  <si>
    <t>Valor Total</t>
  </si>
  <si>
    <t xml:space="preserve">Melhorias Sanitárias com esgoto ligado à tanque séptico, filtro anaeróbio e sumidouro </t>
  </si>
  <si>
    <t>Placa de obras</t>
  </si>
  <si>
    <t>-</t>
  </si>
  <si>
    <t>Melhorias Sanitárias com esgoto ligado a rede pública</t>
  </si>
  <si>
    <t>Cronograma Físico-Financeiro</t>
  </si>
  <si>
    <t>Descrição</t>
  </si>
  <si>
    <t>Mês 1</t>
  </si>
  <si>
    <t>Mês 2</t>
  </si>
  <si>
    <t>Mês 3</t>
  </si>
  <si>
    <t>Mês 4</t>
  </si>
  <si>
    <t>Mês 5</t>
  </si>
  <si>
    <t>Mês 6</t>
  </si>
  <si>
    <t xml:space="preserve">Placa de Obras modelo FUNASA </t>
  </si>
  <si>
    <t>Físico</t>
  </si>
  <si>
    <t>Financeiro</t>
  </si>
  <si>
    <t>Percentual</t>
  </si>
  <si>
    <t>Módulos Sanitários ligados a Tanque séptico, Filtro Anaeróbio e Sumidouro</t>
  </si>
  <si>
    <t>Sub-total</t>
  </si>
  <si>
    <t>Sub-total acumulado</t>
  </si>
  <si>
    <t xml:space="preserve">Percentual </t>
  </si>
  <si>
    <t>Percentual acumulado</t>
  </si>
  <si>
    <t>Módulos Sanitários ligados a rede pública</t>
  </si>
  <si>
    <t>BDI-28,82%</t>
  </si>
  <si>
    <t xml:space="preserve">B.D.I.(28,82%) </t>
  </si>
  <si>
    <t>SINAPI INSUMOS - Dezembro/2023</t>
  </si>
  <si>
    <t>Convênio: 871939/2018</t>
  </si>
  <si>
    <t>CORAÇÃO DE JESUS-MG</t>
  </si>
  <si>
    <t>Mês de referência -SINAPI - Dezembro 2023 (RT-18/01/2024), SETOP - Agosto/2023 - Com desoneração</t>
  </si>
  <si>
    <t>Concreto ciclopico FCK = 15MPA, 30% pedra de mão em volume real, inclusive lançamento. AF_05/2021</t>
  </si>
  <si>
    <t>Pintura látex acrílica premium, aplicação manual em paredes, duas demãos. AF_04/2023</t>
  </si>
  <si>
    <t>Adenise de Sousa Martins</t>
  </si>
  <si>
    <t xml:space="preserve">Robson Adalberto Mota Dias </t>
  </si>
  <si>
    <t>Melhorias Sanitárias completas com esgoto ligado a rede</t>
  </si>
  <si>
    <t>Engenheira civil CREA-MG 194.745/D</t>
  </si>
  <si>
    <t>Prefeito municipal</t>
  </si>
  <si>
    <t>Prefeitura Municipal de Coração de Jesus-MG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</si>
</sst>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&quot;R$&quot;#,##0.00;[Red]\-&quot;R$&quot;#,##0.00"/>
    <numFmt numFmtId="43" formatCode="_-* #,##0.00_-;\-* #,##0.00_-;_-* &quot;-&quot;??_-;_-@_-"/>
    <numFmt numFmtId="164" formatCode="_(* #,##0.00_);_(* \(#,##0.00\);_(* &quot;-&quot;??_);_(@_)"/>
    <numFmt numFmtId="165" formatCode="0.000"/>
    <numFmt numFmtId="166" formatCode="_(&quot;R$ &quot;* #,##0.00_);_(&quot;R$ &quot;* \(#,##0.00\);_(&quot;R$ &quot;* &quot;-&quot;??_);_(@_)"/>
    <numFmt numFmtId="167" formatCode="&quot;R$&quot;\ #,##0.00;[Red]\-&quot;R$&quot;\ #,##0.00"/>
    <numFmt numFmtId="168" formatCode="#,##0.00;[Red]#,##0.00"/>
    <numFmt numFmtId="169" formatCode="&quot;R$&quot;\ #,##0.00;[Red]&quot;R$&quot;\ #,##0.00"/>
  </numFmts>
  <fonts count="2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vertAlign val="superscript"/>
      <sz val="9"/>
      <name val="Arial"/>
      <family val="2"/>
    </font>
    <font>
      <sz val="9"/>
      <color indexed="62"/>
      <name val="Arial"/>
      <family val="2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Arial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2"/>
      <color indexed="8"/>
      <name val="Calibri"/>
      <family val="2"/>
      <scheme val="minor"/>
    </font>
    <font>
      <sz val="12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sz val="9"/>
      <name val="Times New Roman"/>
      <family val="1"/>
    </font>
    <font>
      <b/>
      <i/>
      <sz val="9"/>
      <name val="Arial"/>
      <family val="2"/>
    </font>
    <font>
      <sz val="10"/>
      <name val="Arial"/>
    </font>
    <font>
      <b/>
      <sz val="10"/>
      <color rgb="FFFF0000"/>
      <name val="Arial Narrow"/>
      <family val="2"/>
    </font>
    <font>
      <sz val="12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/>
    <xf numFmtId="164" fontId="1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447">
    <xf numFmtId="0" fontId="0" fillId="0" borderId="0" xfId="0"/>
    <xf numFmtId="2" fontId="0" fillId="0" borderId="0" xfId="0" applyNumberFormat="1"/>
    <xf numFmtId="0" fontId="0" fillId="0" borderId="0" xfId="0" applyBorder="1"/>
    <xf numFmtId="164" fontId="0" fillId="0" borderId="0" xfId="0" applyNumberFormat="1"/>
    <xf numFmtId="43" fontId="0" fillId="0" borderId="0" xfId="0" applyNumberFormat="1"/>
    <xf numFmtId="0" fontId="2" fillId="0" borderId="0" xfId="0" applyFont="1" applyBorder="1"/>
    <xf numFmtId="0" fontId="2" fillId="0" borderId="0" xfId="0" applyFont="1"/>
    <xf numFmtId="4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wrapText="1"/>
    </xf>
    <xf numFmtId="43" fontId="5" fillId="0" borderId="1" xfId="2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justify" vertical="top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top" wrapText="1"/>
    </xf>
    <xf numFmtId="4" fontId="4" fillId="0" borderId="1" xfId="0" applyNumberFormat="1" applyFont="1" applyFill="1" applyBorder="1" applyAlignment="1">
      <alignment vertical="top" wrapText="1"/>
    </xf>
    <xf numFmtId="4" fontId="4" fillId="0" borderId="1" xfId="0" applyNumberFormat="1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right" vertical="center"/>
    </xf>
    <xf numFmtId="1" fontId="2" fillId="0" borderId="0" xfId="0" applyNumberFormat="1" applyFont="1" applyBorder="1" applyAlignment="1">
      <alignment horizontal="right" vertical="center"/>
    </xf>
    <xf numFmtId="43" fontId="5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right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3" fontId="3" fillId="0" borderId="1" xfId="2" applyFont="1" applyBorder="1"/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3" fontId="4" fillId="0" borderId="1" xfId="2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2" fontId="4" fillId="2" borderId="1" xfId="0" applyNumberFormat="1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justify" vertical="top" wrapText="1"/>
    </xf>
    <xf numFmtId="0" fontId="8" fillId="2" borderId="1" xfId="0" applyFont="1" applyFill="1" applyBorder="1" applyAlignment="1">
      <alignment horizontal="center" vertical="top" wrapText="1"/>
    </xf>
    <xf numFmtId="0" fontId="3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justify" wrapText="1"/>
    </xf>
    <xf numFmtId="0" fontId="0" fillId="0" borderId="0" xfId="0" applyAlignment="1"/>
    <xf numFmtId="0" fontId="4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wrapText="1"/>
    </xf>
    <xf numFmtId="43" fontId="5" fillId="0" borderId="1" xfId="2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0" xfId="0" quotePrefix="1" applyFont="1" applyFill="1" applyBorder="1" applyAlignment="1">
      <alignment horizontal="center" vertical="center" wrapText="1"/>
    </xf>
    <xf numFmtId="43" fontId="3" fillId="4" borderId="1" xfId="2" applyFont="1" applyFill="1" applyBorder="1"/>
    <xf numFmtId="165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2" fontId="4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>
      <alignment vertical="top" wrapText="1"/>
    </xf>
    <xf numFmtId="1" fontId="4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3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4" fillId="0" borderId="1" xfId="0" applyNumberFormat="1" applyFont="1" applyBorder="1" applyAlignment="1">
      <alignment horizontal="center"/>
    </xf>
    <xf numFmtId="0" fontId="1" fillId="0" borderId="1" xfId="0" applyFont="1" applyBorder="1"/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" fontId="1" fillId="0" borderId="1" xfId="3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4" fillId="0" borderId="1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11" fillId="0" borderId="1" xfId="0" applyFont="1" applyBorder="1"/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left" vertical="center"/>
    </xf>
    <xf numFmtId="10" fontId="10" fillId="0" borderId="19" xfId="5" applyNumberFormat="1" applyFont="1" applyFill="1" applyBorder="1" applyAlignment="1">
      <alignment horizontal="center" vertical="center"/>
    </xf>
    <xf numFmtId="0" fontId="10" fillId="6" borderId="18" xfId="0" applyFont="1" applyFill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/>
    </xf>
    <xf numFmtId="0" fontId="10" fillId="6" borderId="19" xfId="0" applyFont="1" applyFill="1" applyBorder="1" applyAlignment="1">
      <alignment horizontal="center" vertical="center"/>
    </xf>
    <xf numFmtId="0" fontId="10" fillId="6" borderId="18" xfId="0" quotePrefix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0" fontId="10" fillId="6" borderId="18" xfId="0" quotePrefix="1" applyFont="1" applyFill="1" applyBorder="1" applyAlignment="1">
      <alignment horizontal="center" vertical="top"/>
    </xf>
    <xf numFmtId="0" fontId="10" fillId="6" borderId="1" xfId="0" quotePrefix="1" applyFont="1" applyFill="1" applyBorder="1" applyAlignment="1">
      <alignment horizontal="left" vertical="top"/>
    </xf>
    <xf numFmtId="0" fontId="10" fillId="6" borderId="1" xfId="0" applyFont="1" applyFill="1" applyBorder="1" applyAlignment="1">
      <alignment horizontal="justify" vertical="top" wrapText="1"/>
    </xf>
    <xf numFmtId="0" fontId="11" fillId="5" borderId="1" xfId="0" applyFont="1" applyFill="1" applyBorder="1" applyAlignment="1">
      <alignment horizontal="justify" vertical="top"/>
    </xf>
    <xf numFmtId="0" fontId="11" fillId="5" borderId="19" xfId="0" applyFont="1" applyFill="1" applyBorder="1" applyAlignment="1">
      <alignment horizontal="right" vertical="center"/>
    </xf>
    <xf numFmtId="0" fontId="0" fillId="5" borderId="0" xfId="0" applyFill="1" applyBorder="1" applyAlignment="1">
      <alignment horizontal="right" vertical="center"/>
    </xf>
    <xf numFmtId="0" fontId="11" fillId="6" borderId="18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6" borderId="1" xfId="0" applyFont="1" applyFill="1" applyBorder="1" applyAlignment="1">
      <alignment horizontal="justify" vertical="top" wrapText="1"/>
    </xf>
    <xf numFmtId="2" fontId="11" fillId="6" borderId="1" xfId="0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right" vertical="center"/>
    </xf>
    <xf numFmtId="4" fontId="11" fillId="6" borderId="19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43" fontId="10" fillId="0" borderId="19" xfId="2" applyNumberFormat="1" applyFont="1" applyBorder="1" applyAlignment="1">
      <alignment horizontal="center" vertical="top" wrapText="1"/>
    </xf>
    <xf numFmtId="0" fontId="11" fillId="6" borderId="18" xfId="0" applyFont="1" applyFill="1" applyBorder="1" applyAlignment="1">
      <alignment horizontal="left" vertical="top"/>
    </xf>
    <xf numFmtId="0" fontId="11" fillId="6" borderId="1" xfId="0" applyFont="1" applyFill="1" applyBorder="1" applyAlignment="1">
      <alignment horizontal="left" vertical="top"/>
    </xf>
    <xf numFmtId="4" fontId="10" fillId="6" borderId="19" xfId="0" applyNumberFormat="1" applyFont="1" applyFill="1" applyBorder="1" applyAlignment="1">
      <alignment horizontal="right" vertical="center"/>
    </xf>
    <xf numFmtId="4" fontId="10" fillId="7" borderId="28" xfId="0" applyNumberFormat="1" applyFont="1" applyFill="1" applyBorder="1"/>
    <xf numFmtId="0" fontId="3" fillId="0" borderId="0" xfId="0" applyFont="1" applyFill="1"/>
    <xf numFmtId="0" fontId="14" fillId="0" borderId="0" xfId="6" applyFont="1" applyFill="1" applyProtection="1"/>
    <xf numFmtId="0" fontId="14" fillId="0" borderId="0" xfId="6" applyFont="1" applyProtection="1"/>
    <xf numFmtId="0" fontId="14" fillId="0" borderId="0" xfId="6" applyFont="1" applyAlignment="1" applyProtection="1"/>
    <xf numFmtId="0" fontId="15" fillId="0" borderId="0" xfId="6" applyFont="1" applyFill="1" applyProtection="1"/>
    <xf numFmtId="0" fontId="3" fillId="0" borderId="0" xfId="0" applyFont="1"/>
    <xf numFmtId="0" fontId="16" fillId="0" borderId="1" xfId="0" applyFont="1" applyBorder="1" applyAlignment="1">
      <alignment horizontal="center" vertical="center" wrapText="1"/>
    </xf>
    <xf numFmtId="10" fontId="10" fillId="0" borderId="0" xfId="0" applyNumberFormat="1" applyFont="1" applyFill="1" applyBorder="1" applyAlignment="1">
      <alignment horizontal="center" vertical="center"/>
    </xf>
    <xf numFmtId="10" fontId="14" fillId="0" borderId="0" xfId="6" applyNumberFormat="1" applyFont="1" applyFill="1" applyBorder="1" applyAlignment="1" applyProtection="1">
      <alignment horizontal="center"/>
    </xf>
    <xf numFmtId="0" fontId="11" fillId="0" borderId="1" xfId="0" applyFont="1" applyBorder="1" applyAlignment="1">
      <alignment horizontal="center" vertical="center" wrapText="1"/>
    </xf>
    <xf numFmtId="10" fontId="14" fillId="0" borderId="1" xfId="6" applyNumberFormat="1" applyFont="1" applyFill="1" applyBorder="1" applyAlignment="1" applyProtection="1">
      <alignment horizontal="center"/>
    </xf>
    <xf numFmtId="10" fontId="10" fillId="0" borderId="0" xfId="0" applyNumberFormat="1" applyFont="1" applyBorder="1" applyAlignment="1">
      <alignment horizontal="center" vertical="center"/>
    </xf>
    <xf numFmtId="10" fontId="10" fillId="0" borderId="1" xfId="0" applyNumberFormat="1" applyFont="1" applyBorder="1" applyAlignment="1">
      <alignment horizontal="center" vertical="center"/>
    </xf>
    <xf numFmtId="10" fontId="14" fillId="0" borderId="0" xfId="6" applyNumberFormat="1" applyFont="1" applyBorder="1" applyProtection="1"/>
    <xf numFmtId="10" fontId="14" fillId="0" borderId="0" xfId="6" applyNumberFormat="1" applyFont="1" applyFill="1" applyBorder="1" applyProtection="1"/>
    <xf numFmtId="0" fontId="14" fillId="0" borderId="0" xfId="6" applyFont="1" applyBorder="1" applyProtection="1"/>
    <xf numFmtId="0" fontId="16" fillId="0" borderId="0" xfId="6" applyFont="1" applyFill="1" applyBorder="1" applyAlignment="1" applyProtection="1">
      <alignment horizontal="left" vertical="center"/>
    </xf>
    <xf numFmtId="0" fontId="16" fillId="0" borderId="0" xfId="6" applyFont="1" applyFill="1" applyBorder="1" applyAlignment="1" applyProtection="1">
      <alignment horizontal="center" vertical="center"/>
    </xf>
    <xf numFmtId="0" fontId="15" fillId="0" borderId="0" xfId="6" applyFont="1" applyProtection="1"/>
    <xf numFmtId="0" fontId="14" fillId="9" borderId="0" xfId="6" applyFont="1" applyFill="1" applyAlignment="1" applyProtection="1"/>
    <xf numFmtId="0" fontId="14" fillId="0" borderId="18" xfId="6" applyFont="1" applyBorder="1" applyProtection="1"/>
    <xf numFmtId="164" fontId="14" fillId="0" borderId="1" xfId="6" applyNumberFormat="1" applyFont="1" applyBorder="1" applyAlignment="1" applyProtection="1">
      <alignment horizontal="center"/>
    </xf>
    <xf numFmtId="0" fontId="14" fillId="0" borderId="1" xfId="6" applyFont="1" applyFill="1" applyBorder="1" applyAlignment="1" applyProtection="1">
      <alignment horizontal="center"/>
    </xf>
    <xf numFmtId="164" fontId="14" fillId="0" borderId="19" xfId="6" applyNumberFormat="1" applyFont="1" applyBorder="1" applyAlignment="1" applyProtection="1">
      <alignment horizontal="center"/>
    </xf>
    <xf numFmtId="0" fontId="14" fillId="8" borderId="18" xfId="6" applyFont="1" applyFill="1" applyBorder="1" applyAlignment="1" applyProtection="1">
      <alignment horizontal="center" vertical="center"/>
    </xf>
    <xf numFmtId="10" fontId="14" fillId="0" borderId="1" xfId="6" applyNumberFormat="1" applyFont="1" applyBorder="1" applyAlignment="1" applyProtection="1">
      <alignment horizontal="center"/>
    </xf>
    <xf numFmtId="10" fontId="14" fillId="0" borderId="19" xfId="6" applyNumberFormat="1" applyFont="1" applyBorder="1" applyAlignment="1" applyProtection="1">
      <alignment horizontal="center"/>
    </xf>
    <xf numFmtId="0" fontId="14" fillId="0" borderId="18" xfId="6" applyFont="1" applyFill="1" applyBorder="1" applyAlignment="1" applyProtection="1">
      <alignment horizontal="center" vertical="center"/>
    </xf>
    <xf numFmtId="10" fontId="14" fillId="3" borderId="19" xfId="7" applyNumberFormat="1" applyFont="1" applyFill="1" applyBorder="1" applyAlignment="1" applyProtection="1">
      <alignment horizontal="right" vertical="center"/>
    </xf>
    <xf numFmtId="0" fontId="14" fillId="9" borderId="0" xfId="6" applyFont="1" applyFill="1" applyAlignment="1" applyProtection="1">
      <alignment horizontal="center"/>
    </xf>
    <xf numFmtId="10" fontId="14" fillId="8" borderId="19" xfId="7" applyNumberFormat="1" applyFont="1" applyFill="1" applyBorder="1" applyAlignment="1" applyProtection="1">
      <alignment vertical="center"/>
    </xf>
    <xf numFmtId="10" fontId="14" fillId="10" borderId="19" xfId="7" applyNumberFormat="1" applyFont="1" applyFill="1" applyBorder="1" applyAlignment="1" applyProtection="1"/>
    <xf numFmtId="0" fontId="14" fillId="0" borderId="0" xfId="6" applyFont="1" applyFill="1" applyAlignment="1" applyProtection="1"/>
    <xf numFmtId="0" fontId="15" fillId="0" borderId="0" xfId="6" applyFont="1" applyFill="1" applyBorder="1" applyAlignment="1" applyProtection="1">
      <alignment horizontal="center" vertical="center"/>
    </xf>
    <xf numFmtId="10" fontId="15" fillId="0" borderId="0" xfId="6" applyNumberFormat="1" applyFont="1" applyFill="1" applyBorder="1" applyAlignment="1" applyProtection="1">
      <alignment vertical="center"/>
    </xf>
    <xf numFmtId="0" fontId="14" fillId="0" borderId="0" xfId="6" applyFont="1" applyFill="1" applyAlignment="1" applyProtection="1">
      <alignment vertical="center"/>
    </xf>
    <xf numFmtId="0" fontId="14" fillId="0" borderId="0" xfId="6" applyFont="1" applyFill="1" applyBorder="1" applyProtection="1"/>
    <xf numFmtId="0" fontId="17" fillId="0" borderId="0" xfId="6" applyFont="1" applyFill="1" applyProtection="1"/>
    <xf numFmtId="0" fontId="18" fillId="0" borderId="41" xfId="0" applyFont="1" applyBorder="1" applyAlignment="1">
      <alignment horizontal="center" vertical="top" wrapText="1"/>
    </xf>
    <xf numFmtId="0" fontId="18" fillId="0" borderId="36" xfId="0" applyFont="1" applyBorder="1" applyAlignment="1">
      <alignment horizontal="justify" vertical="top" wrapText="1"/>
    </xf>
    <xf numFmtId="0" fontId="18" fillId="0" borderId="5" xfId="0" applyFont="1" applyBorder="1" applyAlignment="1">
      <alignment horizontal="center" vertical="center" wrapText="1"/>
    </xf>
    <xf numFmtId="43" fontId="18" fillId="0" borderId="1" xfId="0" applyNumberFormat="1" applyFont="1" applyBorder="1" applyAlignment="1">
      <alignment horizontal="center" vertical="center" wrapText="1"/>
    </xf>
    <xf numFmtId="167" fontId="18" fillId="0" borderId="42" xfId="0" applyNumberFormat="1" applyFont="1" applyBorder="1" applyAlignment="1">
      <alignment horizontal="center" vertical="center" wrapText="1"/>
    </xf>
    <xf numFmtId="8" fontId="0" fillId="0" borderId="0" xfId="0" applyNumberFormat="1"/>
    <xf numFmtId="43" fontId="0" fillId="0" borderId="0" xfId="2" applyFont="1"/>
    <xf numFmtId="0" fontId="18" fillId="0" borderId="18" xfId="0" applyFont="1" applyBorder="1" applyAlignment="1">
      <alignment vertical="top" wrapText="1"/>
    </xf>
    <xf numFmtId="0" fontId="18" fillId="0" borderId="1" xfId="0" applyFont="1" applyBorder="1" applyAlignment="1">
      <alignment horizontal="center" vertical="top" wrapText="1"/>
    </xf>
    <xf numFmtId="167" fontId="18" fillId="0" borderId="1" xfId="0" applyNumberFormat="1" applyFont="1" applyBorder="1" applyAlignment="1">
      <alignment horizontal="center" vertical="top" wrapText="1"/>
    </xf>
    <xf numFmtId="167" fontId="0" fillId="0" borderId="0" xfId="0" applyNumberFormat="1"/>
    <xf numFmtId="0" fontId="19" fillId="0" borderId="11" xfId="0" applyFont="1" applyBorder="1" applyAlignment="1">
      <alignment vertical="top" wrapText="1"/>
    </xf>
    <xf numFmtId="0" fontId="19" fillId="0" borderId="43" xfId="0" applyFont="1" applyBorder="1" applyAlignment="1">
      <alignment horizontal="center" vertical="top" wrapText="1"/>
    </xf>
    <xf numFmtId="169" fontId="1" fillId="0" borderId="0" xfId="0" applyNumberFormat="1" applyFont="1"/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vertical="top" wrapText="1"/>
    </xf>
    <xf numFmtId="0" fontId="4" fillId="2" borderId="1" xfId="0" applyFont="1" applyFill="1" applyBorder="1"/>
    <xf numFmtId="0" fontId="4" fillId="0" borderId="1" xfId="0" applyFont="1" applyBorder="1"/>
    <xf numFmtId="167" fontId="4" fillId="0" borderId="1" xfId="2" applyNumberFormat="1" applyFont="1" applyBorder="1" applyAlignment="1">
      <alignment horizontal="center"/>
    </xf>
    <xf numFmtId="10" fontId="4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43" fontId="4" fillId="0" borderId="1" xfId="2" applyFont="1" applyBorder="1" applyAlignment="1">
      <alignment horizontal="center"/>
    </xf>
    <xf numFmtId="0" fontId="5" fillId="0" borderId="1" xfId="0" applyFont="1" applyBorder="1"/>
    <xf numFmtId="10" fontId="4" fillId="0" borderId="1" xfId="8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5" fillId="0" borderId="5" xfId="0" applyFont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3" fillId="0" borderId="5" xfId="0" applyFont="1" applyBorder="1"/>
    <xf numFmtId="2" fontId="5" fillId="0" borderId="5" xfId="0" applyNumberFormat="1" applyFont="1" applyBorder="1" applyAlignment="1">
      <alignment horizontal="center" wrapText="1"/>
    </xf>
    <xf numFmtId="43" fontId="5" fillId="0" borderId="5" xfId="2" applyFont="1" applyFill="1" applyBorder="1" applyAlignment="1">
      <alignment horizontal="center" wrapText="1"/>
    </xf>
    <xf numFmtId="0" fontId="0" fillId="0" borderId="45" xfId="0" applyBorder="1"/>
    <xf numFmtId="0" fontId="0" fillId="0" borderId="14" xfId="0" applyBorder="1"/>
    <xf numFmtId="0" fontId="2" fillId="0" borderId="14" xfId="0" applyFont="1" applyBorder="1"/>
    <xf numFmtId="0" fontId="2" fillId="0" borderId="15" xfId="0" applyFont="1" applyBorder="1"/>
    <xf numFmtId="0" fontId="0" fillId="0" borderId="11" xfId="0" applyBorder="1"/>
    <xf numFmtId="0" fontId="0" fillId="0" borderId="12" xfId="0" applyBorder="1"/>
    <xf numFmtId="0" fontId="2" fillId="0" borderId="12" xfId="0" applyFont="1" applyBorder="1"/>
    <xf numFmtId="0" fontId="24" fillId="0" borderId="39" xfId="0" applyNumberFormat="1" applyFont="1" applyFill="1" applyBorder="1" applyAlignment="1">
      <alignment vertical="center"/>
    </xf>
    <xf numFmtId="0" fontId="24" fillId="0" borderId="40" xfId="0" applyNumberFormat="1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0" fontId="1" fillId="0" borderId="45" xfId="0" applyFont="1" applyBorder="1"/>
    <xf numFmtId="0" fontId="1" fillId="0" borderId="15" xfId="0" applyFont="1" applyBorder="1"/>
    <xf numFmtId="0" fontId="1" fillId="0" borderId="11" xfId="0" applyFont="1" applyBorder="1"/>
    <xf numFmtId="0" fontId="1" fillId="0" borderId="13" xfId="0" applyFont="1" applyBorder="1"/>
    <xf numFmtId="0" fontId="24" fillId="0" borderId="0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/>
    <xf numFmtId="0" fontId="4" fillId="5" borderId="1" xfId="0" applyFont="1" applyFill="1" applyBorder="1" applyAlignment="1">
      <alignment horizontal="center"/>
    </xf>
    <xf numFmtId="43" fontId="4" fillId="5" borderId="1" xfId="2" applyFont="1" applyFill="1" applyBorder="1" applyAlignment="1">
      <alignment horizontal="center"/>
    </xf>
    <xf numFmtId="167" fontId="19" fillId="5" borderId="28" xfId="0" applyNumberFormat="1" applyFont="1" applyFill="1" applyBorder="1" applyAlignment="1">
      <alignment horizontal="center" vertical="top" wrapText="1"/>
    </xf>
    <xf numFmtId="4" fontId="25" fillId="0" borderId="0" xfId="0" applyNumberFormat="1" applyFont="1"/>
    <xf numFmtId="0" fontId="5" fillId="0" borderId="2" xfId="0" applyFont="1" applyBorder="1" applyAlignment="1">
      <alignment horizontal="right" vertical="top" wrapText="1"/>
    </xf>
    <xf numFmtId="0" fontId="0" fillId="0" borderId="2" xfId="0" applyBorder="1" applyAlignment="1"/>
    <xf numFmtId="0" fontId="0" fillId="0" borderId="6" xfId="0" applyBorder="1" applyAlignment="1"/>
    <xf numFmtId="0" fontId="5" fillId="0" borderId="8" xfId="0" applyFont="1" applyBorder="1" applyAlignment="1">
      <alignment horizontal="right" vertical="top" wrapText="1"/>
    </xf>
    <xf numFmtId="0" fontId="5" fillId="0" borderId="8" xfId="0" applyFont="1" applyBorder="1" applyAlignment="1">
      <alignment horizontal="right" vertical="center"/>
    </xf>
    <xf numFmtId="0" fontId="2" fillId="3" borderId="0" xfId="0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0" borderId="2" xfId="0" applyFont="1" applyBorder="1" applyAlignment="1">
      <alignment horizontal="right" vertical="top"/>
    </xf>
    <xf numFmtId="0" fontId="2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1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center" wrapText="1"/>
    </xf>
    <xf numFmtId="0" fontId="24" fillId="0" borderId="38" xfId="0" applyNumberFormat="1" applyFont="1" applyFill="1" applyBorder="1" applyAlignment="1">
      <alignment horizontal="center" vertical="center"/>
    </xf>
    <xf numFmtId="0" fontId="24" fillId="0" borderId="39" xfId="0" applyNumberFormat="1" applyFont="1" applyFill="1" applyBorder="1" applyAlignment="1">
      <alignment horizontal="center" vertical="center"/>
    </xf>
    <xf numFmtId="0" fontId="24" fillId="0" borderId="40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right" vertical="center"/>
    </xf>
    <xf numFmtId="0" fontId="0" fillId="0" borderId="2" xfId="0" applyFill="1" applyBorder="1" applyAlignment="1"/>
    <xf numFmtId="0" fontId="0" fillId="0" borderId="6" xfId="0" applyFill="1" applyBorder="1" applyAlignment="1"/>
    <xf numFmtId="0" fontId="1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6" xfId="0" applyBorder="1" applyAlignment="1">
      <alignment wrapText="1"/>
    </xf>
    <xf numFmtId="0" fontId="5" fillId="0" borderId="1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3" fillId="0" borderId="1" xfId="0" applyFont="1" applyBorder="1" applyAlignment="1">
      <alignment horizontal="right" vertical="center" wrapText="1"/>
    </xf>
    <xf numFmtId="0" fontId="10" fillId="7" borderId="26" xfId="0" applyFont="1" applyFill="1" applyBorder="1" applyAlignment="1">
      <alignment horizontal="right" vertical="center"/>
    </xf>
    <xf numFmtId="0" fontId="10" fillId="7" borderId="27" xfId="0" applyFont="1" applyFill="1" applyBorder="1" applyAlignment="1">
      <alignment horizontal="right" vertical="center"/>
    </xf>
    <xf numFmtId="0" fontId="10" fillId="6" borderId="8" xfId="0" applyFont="1" applyFill="1" applyBorder="1" applyAlignment="1">
      <alignment horizontal="center" vertical="top"/>
    </xf>
    <xf numFmtId="0" fontId="10" fillId="6" borderId="2" xfId="0" applyFont="1" applyFill="1" applyBorder="1" applyAlignment="1">
      <alignment horizontal="center" vertical="top"/>
    </xf>
    <xf numFmtId="0" fontId="10" fillId="6" borderId="17" xfId="0" applyFont="1" applyFill="1" applyBorder="1" applyAlignment="1">
      <alignment horizontal="center" vertical="top"/>
    </xf>
    <xf numFmtId="0" fontId="10" fillId="6" borderId="18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6" borderId="19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top"/>
    </xf>
    <xf numFmtId="0" fontId="10" fillId="0" borderId="2" xfId="0" applyFont="1" applyFill="1" applyBorder="1" applyAlignment="1">
      <alignment horizontal="center" vertical="top"/>
    </xf>
    <xf numFmtId="0" fontId="10" fillId="0" borderId="17" xfId="0" applyFont="1" applyFill="1" applyBorder="1" applyAlignment="1">
      <alignment horizontal="center" vertical="top"/>
    </xf>
    <xf numFmtId="0" fontId="10" fillId="6" borderId="18" xfId="0" applyFont="1" applyFill="1" applyBorder="1" applyAlignment="1">
      <alignment horizontal="right" vertical="center"/>
    </xf>
    <xf numFmtId="0" fontId="10" fillId="6" borderId="1" xfId="0" applyFont="1" applyFill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10" fillId="6" borderId="1" xfId="0" applyFont="1" applyFill="1" applyBorder="1" applyAlignment="1">
      <alignment horizontal="right" vertical="center" wrapText="1"/>
    </xf>
    <xf numFmtId="0" fontId="10" fillId="0" borderId="21" xfId="0" applyFont="1" applyFill="1" applyBorder="1" applyAlignment="1">
      <alignment horizontal="center" vertical="top" wrapText="1"/>
    </xf>
    <xf numFmtId="0" fontId="10" fillId="0" borderId="22" xfId="0" applyFont="1" applyFill="1" applyBorder="1" applyAlignment="1">
      <alignment horizontal="center" vertical="top" wrapText="1"/>
    </xf>
    <xf numFmtId="0" fontId="10" fillId="0" borderId="24" xfId="0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0" fillId="0" borderId="25" xfId="0" applyFont="1" applyFill="1" applyBorder="1" applyAlignment="1">
      <alignment horizontal="center" vertical="top" wrapText="1"/>
    </xf>
    <xf numFmtId="0" fontId="10" fillId="0" borderId="16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top" wrapText="1"/>
    </xf>
    <xf numFmtId="0" fontId="12" fillId="0" borderId="39" xfId="0" applyFont="1" applyBorder="1" applyAlignment="1">
      <alignment horizontal="center" vertical="top" wrapText="1"/>
    </xf>
    <xf numFmtId="0" fontId="12" fillId="0" borderId="40" xfId="0" applyFont="1" applyBorder="1" applyAlignment="1">
      <alignment horizontal="center" vertical="top" wrapText="1"/>
    </xf>
    <xf numFmtId="0" fontId="24" fillId="0" borderId="9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3" fillId="8" borderId="21" xfId="6" applyFont="1" applyFill="1" applyBorder="1" applyAlignment="1" applyProtection="1">
      <alignment horizontal="center" vertical="center" wrapText="1"/>
    </xf>
    <xf numFmtId="0" fontId="13" fillId="8" borderId="22" xfId="6" applyFont="1" applyFill="1" applyBorder="1" applyAlignment="1" applyProtection="1">
      <alignment horizontal="center" vertical="center"/>
    </xf>
    <xf numFmtId="0" fontId="13" fillId="8" borderId="23" xfId="6" applyFont="1" applyFill="1" applyBorder="1" applyAlignment="1" applyProtection="1">
      <alignment horizontal="center" vertical="center"/>
    </xf>
    <xf numFmtId="0" fontId="13" fillId="8" borderId="11" xfId="6" applyFont="1" applyFill="1" applyBorder="1" applyAlignment="1" applyProtection="1">
      <alignment horizontal="center" vertical="center"/>
    </xf>
    <xf numFmtId="0" fontId="13" fillId="8" borderId="12" xfId="6" applyFont="1" applyFill="1" applyBorder="1" applyAlignment="1" applyProtection="1">
      <alignment horizontal="center" vertical="center"/>
    </xf>
    <xf numFmtId="0" fontId="13" fillId="8" borderId="13" xfId="6" applyFont="1" applyFill="1" applyBorder="1" applyAlignment="1" applyProtection="1">
      <alignment horizontal="center" vertical="center"/>
    </xf>
    <xf numFmtId="0" fontId="15" fillId="0" borderId="18" xfId="6" applyFont="1" applyBorder="1" applyAlignment="1" applyProtection="1">
      <alignment horizontal="center" vertical="center"/>
    </xf>
    <xf numFmtId="10" fontId="15" fillId="0" borderId="1" xfId="6" applyNumberFormat="1" applyFont="1" applyBorder="1" applyAlignment="1" applyProtection="1">
      <alignment horizontal="center" vertical="center"/>
    </xf>
    <xf numFmtId="10" fontId="15" fillId="0" borderId="1" xfId="6" applyNumberFormat="1" applyFont="1" applyFill="1" applyBorder="1" applyAlignment="1" applyProtection="1">
      <alignment horizontal="center" vertical="center"/>
    </xf>
    <xf numFmtId="10" fontId="15" fillId="0" borderId="19" xfId="6" applyNumberFormat="1" applyFont="1" applyBorder="1" applyAlignment="1" applyProtection="1">
      <alignment horizontal="center" vertical="center"/>
    </xf>
    <xf numFmtId="0" fontId="14" fillId="0" borderId="1" xfId="6" applyFont="1" applyFill="1" applyBorder="1" applyAlignment="1" applyProtection="1">
      <alignment horizontal="left"/>
    </xf>
    <xf numFmtId="0" fontId="14" fillId="0" borderId="19" xfId="6" applyFont="1" applyFill="1" applyBorder="1" applyAlignment="1" applyProtection="1">
      <alignment horizontal="left"/>
    </xf>
    <xf numFmtId="0" fontId="14" fillId="8" borderId="18" xfId="6" applyFont="1" applyFill="1" applyBorder="1" applyAlignment="1" applyProtection="1">
      <alignment horizontal="center" vertical="center"/>
    </xf>
    <xf numFmtId="0" fontId="14" fillId="4" borderId="8" xfId="6" applyFont="1" applyFill="1" applyBorder="1" applyAlignment="1" applyProtection="1">
      <alignment horizontal="left"/>
    </xf>
    <xf numFmtId="0" fontId="14" fillId="4" borderId="2" xfId="6" applyFont="1" applyFill="1" applyBorder="1" applyAlignment="1" applyProtection="1">
      <alignment horizontal="left"/>
    </xf>
    <xf numFmtId="0" fontId="14" fillId="4" borderId="6" xfId="6" applyFont="1" applyFill="1" applyBorder="1" applyAlignment="1" applyProtection="1">
      <alignment horizontal="left"/>
    </xf>
    <xf numFmtId="0" fontId="14" fillId="10" borderId="18" xfId="6" applyFont="1" applyFill="1" applyBorder="1" applyAlignment="1" applyProtection="1">
      <alignment horizontal="center" vertical="center"/>
    </xf>
    <xf numFmtId="0" fontId="14" fillId="10" borderId="1" xfId="6" applyFont="1" applyFill="1" applyBorder="1" applyAlignment="1" applyProtection="1">
      <alignment horizontal="center" vertical="center"/>
    </xf>
    <xf numFmtId="0" fontId="14" fillId="10" borderId="19" xfId="6" applyFont="1" applyFill="1" applyBorder="1" applyAlignment="1" applyProtection="1">
      <alignment horizontal="center" vertical="center"/>
    </xf>
    <xf numFmtId="0" fontId="14" fillId="8" borderId="8" xfId="6" applyFont="1" applyFill="1" applyBorder="1" applyAlignment="1" applyProtection="1">
      <alignment horizontal="left"/>
    </xf>
    <xf numFmtId="0" fontId="14" fillId="8" borderId="2" xfId="6" applyFont="1" applyFill="1" applyBorder="1" applyAlignment="1" applyProtection="1">
      <alignment horizontal="left"/>
    </xf>
    <xf numFmtId="0" fontId="14" fillId="8" borderId="6" xfId="6" applyFont="1" applyFill="1" applyBorder="1" applyAlignment="1" applyProtection="1">
      <alignment horizontal="left"/>
    </xf>
    <xf numFmtId="10" fontId="15" fillId="0" borderId="1" xfId="1" applyNumberFormat="1" applyFont="1" applyBorder="1" applyAlignment="1" applyProtection="1">
      <alignment horizontal="center" vertical="center"/>
    </xf>
    <xf numFmtId="10" fontId="15" fillId="8" borderId="1" xfId="1" applyNumberFormat="1" applyFont="1" applyFill="1" applyBorder="1" applyAlignment="1" applyProtection="1">
      <alignment horizontal="center" vertical="center"/>
    </xf>
    <xf numFmtId="10" fontId="15" fillId="0" borderId="19" xfId="1" applyNumberFormat="1" applyFont="1" applyBorder="1" applyAlignment="1" applyProtection="1">
      <alignment horizontal="center" vertical="center"/>
    </xf>
    <xf numFmtId="0" fontId="14" fillId="10" borderId="8" xfId="6" applyFont="1" applyFill="1" applyBorder="1" applyAlignment="1" applyProtection="1">
      <alignment horizontal="left"/>
    </xf>
    <xf numFmtId="0" fontId="14" fillId="10" borderId="2" xfId="6" applyFont="1" applyFill="1" applyBorder="1" applyAlignment="1" applyProtection="1">
      <alignment horizontal="left"/>
    </xf>
    <xf numFmtId="0" fontId="14" fillId="10" borderId="6" xfId="6" applyFont="1" applyFill="1" applyBorder="1" applyAlignment="1" applyProtection="1">
      <alignment horizontal="left"/>
    </xf>
    <xf numFmtId="0" fontId="14" fillId="0" borderId="18" xfId="6" applyFont="1" applyFill="1" applyBorder="1" applyAlignment="1" applyProtection="1">
      <alignment horizontal="center" vertical="center"/>
    </xf>
    <xf numFmtId="0" fontId="14" fillId="0" borderId="1" xfId="6" applyFont="1" applyFill="1" applyBorder="1" applyAlignment="1" applyProtection="1">
      <alignment horizontal="center" vertical="center"/>
    </xf>
    <xf numFmtId="0" fontId="14" fillId="0" borderId="19" xfId="6" applyFont="1" applyFill="1" applyBorder="1" applyAlignment="1" applyProtection="1">
      <alignment horizontal="center" vertical="center"/>
    </xf>
    <xf numFmtId="0" fontId="14" fillId="8" borderId="1" xfId="6" applyFont="1" applyFill="1" applyBorder="1" applyAlignment="1" applyProtection="1">
      <alignment horizontal="left"/>
    </xf>
    <xf numFmtId="0" fontId="14" fillId="8" borderId="19" xfId="6" applyFont="1" applyFill="1" applyBorder="1" applyAlignment="1" applyProtection="1">
      <alignment horizontal="left"/>
    </xf>
    <xf numFmtId="0" fontId="11" fillId="0" borderId="1" xfId="0" applyFont="1" applyBorder="1" applyAlignment="1">
      <alignment horizontal="left" vertical="center" wrapText="1"/>
    </xf>
    <xf numFmtId="0" fontId="14" fillId="0" borderId="29" xfId="6" applyFont="1" applyBorder="1" applyAlignment="1" applyProtection="1">
      <alignment wrapText="1"/>
    </xf>
    <xf numFmtId="0" fontId="0" fillId="0" borderId="22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3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4" xfId="0" applyBorder="1" applyAlignment="1">
      <alignment wrapText="1"/>
    </xf>
    <xf numFmtId="0" fontId="14" fillId="0" borderId="31" xfId="6" applyFont="1" applyBorder="1" applyAlignment="1" applyProtection="1">
      <alignment horizontal="center" vertical="center"/>
    </xf>
    <xf numFmtId="0" fontId="14" fillId="0" borderId="36" xfId="6" applyFont="1" applyBorder="1" applyAlignment="1" applyProtection="1">
      <alignment horizontal="center" vertical="center"/>
    </xf>
    <xf numFmtId="0" fontId="15" fillId="0" borderId="32" xfId="6" applyFont="1" applyBorder="1" applyAlignment="1" applyProtection="1">
      <alignment horizontal="center" vertical="center"/>
    </xf>
    <xf numFmtId="0" fontId="15" fillId="0" borderId="14" xfId="6" applyFont="1" applyBorder="1" applyAlignment="1" applyProtection="1">
      <alignment horizontal="center" vertical="center"/>
    </xf>
    <xf numFmtId="0" fontId="15" fillId="0" borderId="15" xfId="6" applyFont="1" applyBorder="1" applyAlignment="1" applyProtection="1">
      <alignment horizontal="center" vertical="center"/>
    </xf>
    <xf numFmtId="0" fontId="15" fillId="0" borderId="3" xfId="6" applyFont="1" applyBorder="1" applyAlignment="1" applyProtection="1">
      <alignment horizontal="center" vertical="center"/>
    </xf>
    <xf numFmtId="0" fontId="15" fillId="0" borderId="7" xfId="6" applyFont="1" applyBorder="1" applyAlignment="1" applyProtection="1">
      <alignment horizontal="center" vertical="center"/>
    </xf>
    <xf numFmtId="0" fontId="15" fillId="0" borderId="37" xfId="6" applyFont="1" applyBorder="1" applyAlignment="1" applyProtection="1">
      <alignment horizontal="center" vertical="center"/>
    </xf>
    <xf numFmtId="0" fontId="14" fillId="0" borderId="33" xfId="6" applyFont="1" applyFill="1" applyBorder="1" applyAlignment="1" applyProtection="1">
      <alignment horizontal="center"/>
    </xf>
    <xf numFmtId="0" fontId="14" fillId="0" borderId="34" xfId="6" applyFont="1" applyFill="1" applyBorder="1" applyAlignment="1" applyProtection="1">
      <alignment horizontal="center"/>
    </xf>
    <xf numFmtId="0" fontId="14" fillId="0" borderId="35" xfId="6" applyFont="1" applyFill="1" applyBorder="1" applyAlignment="1" applyProtection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4" xfId="0" applyBorder="1"/>
    <xf numFmtId="0" fontId="0" fillId="0" borderId="49" xfId="0" applyBorder="1"/>
    <xf numFmtId="0" fontId="0" fillId="0" borderId="5" xfId="0" applyBorder="1"/>
    <xf numFmtId="0" fontId="0" fillId="0" borderId="29" xfId="0" applyBorder="1"/>
    <xf numFmtId="0" fontId="0" fillId="0" borderId="22" xfId="0" applyBorder="1"/>
    <xf numFmtId="164" fontId="0" fillId="0" borderId="22" xfId="0" applyNumberFormat="1" applyBorder="1"/>
    <xf numFmtId="0" fontId="0" fillId="0" borderId="24" xfId="0" applyBorder="1"/>
    <xf numFmtId="0" fontId="0" fillId="0" borderId="30" xfId="0" applyBorder="1"/>
    <xf numFmtId="43" fontId="0" fillId="0" borderId="0" xfId="0" applyNumberFormat="1" applyBorder="1"/>
    <xf numFmtId="4" fontId="0" fillId="0" borderId="25" xfId="0" applyNumberFormat="1" applyBorder="1"/>
    <xf numFmtId="0" fontId="0" fillId="0" borderId="3" xfId="0" applyBorder="1"/>
    <xf numFmtId="0" fontId="0" fillId="0" borderId="7" xfId="0" applyBorder="1"/>
    <xf numFmtId="43" fontId="0" fillId="0" borderId="7" xfId="0" applyNumberFormat="1" applyBorder="1"/>
    <xf numFmtId="0" fontId="0" fillId="0" borderId="4" xfId="0" applyBorder="1"/>
    <xf numFmtId="0" fontId="1" fillId="3" borderId="12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4" fontId="0" fillId="0" borderId="0" xfId="0" applyNumberFormat="1" applyBorder="1"/>
    <xf numFmtId="0" fontId="0" fillId="0" borderId="1" xfId="0" applyBorder="1" applyAlignment="1">
      <alignment horizontal="right" vertical="center" wrapText="1"/>
    </xf>
    <xf numFmtId="0" fontId="0" fillId="0" borderId="0" xfId="0" applyBorder="1" applyAlignment="1"/>
    <xf numFmtId="0" fontId="0" fillId="0" borderId="8" xfId="0" applyBorder="1"/>
    <xf numFmtId="0" fontId="0" fillId="0" borderId="2" xfId="0" applyBorder="1"/>
    <xf numFmtId="43" fontId="0" fillId="0" borderId="6" xfId="0" applyNumberFormat="1" applyBorder="1"/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9" xfId="0" applyBorder="1" applyAlignment="1">
      <alignment horizontal="center"/>
    </xf>
    <xf numFmtId="0" fontId="3" fillId="0" borderId="0" xfId="0" applyFont="1" applyBorder="1"/>
    <xf numFmtId="0" fontId="1" fillId="0" borderId="0" xfId="0" applyFont="1" applyBorder="1"/>
    <xf numFmtId="168" fontId="1" fillId="0" borderId="0" xfId="0" applyNumberFormat="1" applyFont="1" applyBorder="1"/>
    <xf numFmtId="0" fontId="0" fillId="0" borderId="5" xfId="0" applyBorder="1" applyAlignment="1">
      <alignment horizontal="center"/>
    </xf>
    <xf numFmtId="0" fontId="0" fillId="0" borderId="15" xfId="0" applyBorder="1"/>
    <xf numFmtId="0" fontId="3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9" xfId="0" applyFont="1" applyBorder="1"/>
    <xf numFmtId="0" fontId="3" fillId="0" borderId="50" xfId="0" applyFont="1" applyBorder="1"/>
    <xf numFmtId="0" fontId="3" fillId="0" borderId="9" xfId="0" applyFont="1" applyFill="1" applyBorder="1"/>
    <xf numFmtId="0" fontId="15" fillId="0" borderId="0" xfId="6" applyFont="1" applyFill="1" applyBorder="1" applyProtection="1"/>
    <xf numFmtId="0" fontId="14" fillId="0" borderId="50" xfId="6" applyFont="1" applyBorder="1" applyProtection="1"/>
    <xf numFmtId="0" fontId="3" fillId="0" borderId="11" xfId="0" applyFont="1" applyBorder="1"/>
    <xf numFmtId="0" fontId="3" fillId="0" borderId="12" xfId="0" applyFont="1" applyBorder="1"/>
    <xf numFmtId="0" fontId="0" fillId="0" borderId="13" xfId="0" applyBorder="1"/>
    <xf numFmtId="0" fontId="3" fillId="0" borderId="45" xfId="0" applyFont="1" applyBorder="1"/>
    <xf numFmtId="0" fontId="3" fillId="0" borderId="14" xfId="0" applyFont="1" applyBorder="1"/>
    <xf numFmtId="0" fontId="0" fillId="0" borderId="50" xfId="0" applyBorder="1"/>
    <xf numFmtId="0" fontId="20" fillId="2" borderId="9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2" borderId="50" xfId="0" applyFont="1" applyFill="1" applyBorder="1" applyAlignment="1">
      <alignment horizontal="center" vertical="center"/>
    </xf>
    <xf numFmtId="0" fontId="0" fillId="0" borderId="9" xfId="0" applyBorder="1"/>
    <xf numFmtId="0" fontId="5" fillId="0" borderId="5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" fontId="5" fillId="2" borderId="18" xfId="0" applyNumberFormat="1" applyFont="1" applyFill="1" applyBorder="1" applyAlignment="1">
      <alignment horizontal="center" vertical="center"/>
    </xf>
    <xf numFmtId="0" fontId="4" fillId="2" borderId="19" xfId="0" applyFont="1" applyFill="1" applyBorder="1"/>
    <xf numFmtId="0" fontId="4" fillId="0" borderId="18" xfId="0" applyFont="1" applyFill="1" applyBorder="1"/>
    <xf numFmtId="0" fontId="4" fillId="0" borderId="19" xfId="0" applyFont="1" applyBorder="1" applyAlignment="1">
      <alignment horizontal="center"/>
    </xf>
    <xf numFmtId="43" fontId="5" fillId="0" borderId="19" xfId="2" applyFont="1" applyBorder="1" applyAlignment="1">
      <alignment horizontal="center"/>
    </xf>
    <xf numFmtId="10" fontId="4" fillId="0" borderId="19" xfId="0" applyNumberFormat="1" applyFont="1" applyBorder="1" applyAlignment="1">
      <alignment horizontal="center"/>
    </xf>
    <xf numFmtId="0" fontId="5" fillId="2" borderId="18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left" vertical="center" wrapText="1" shrinkToFit="1"/>
    </xf>
    <xf numFmtId="0" fontId="4" fillId="2" borderId="19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10" fontId="5" fillId="0" borderId="19" xfId="2" applyNumberFormat="1" applyFont="1" applyBorder="1" applyAlignment="1">
      <alignment horizontal="center"/>
    </xf>
    <xf numFmtId="10" fontId="22" fillId="0" borderId="19" xfId="0" applyNumberFormat="1" applyFont="1" applyBorder="1" applyAlignment="1">
      <alignment horizontal="center"/>
    </xf>
    <xf numFmtId="43" fontId="5" fillId="5" borderId="19" xfId="2" applyFont="1" applyFill="1" applyBorder="1" applyAlignment="1">
      <alignment horizontal="center"/>
    </xf>
    <xf numFmtId="43" fontId="4" fillId="0" borderId="19" xfId="2" applyFont="1" applyBorder="1" applyAlignment="1">
      <alignment horizontal="center"/>
    </xf>
    <xf numFmtId="43" fontId="22" fillId="0" borderId="19" xfId="2" applyFont="1" applyBorder="1" applyAlignment="1">
      <alignment horizontal="center"/>
    </xf>
    <xf numFmtId="0" fontId="4" fillId="0" borderId="26" xfId="0" applyFont="1" applyFill="1" applyBorder="1"/>
    <xf numFmtId="0" fontId="4" fillId="0" borderId="27" xfId="0" applyFont="1" applyBorder="1"/>
    <xf numFmtId="10" fontId="4" fillId="0" borderId="27" xfId="0" applyNumberFormat="1" applyFont="1" applyBorder="1" applyAlignment="1">
      <alignment horizontal="center"/>
    </xf>
    <xf numFmtId="10" fontId="22" fillId="0" borderId="28" xfId="0" applyNumberFormat="1" applyFont="1" applyBorder="1" applyAlignment="1">
      <alignment horizontal="center"/>
    </xf>
    <xf numFmtId="0" fontId="24" fillId="0" borderId="8" xfId="0" applyNumberFormat="1" applyFont="1" applyFill="1" applyBorder="1" applyAlignment="1">
      <alignment horizontal="center" vertical="center"/>
    </xf>
    <xf numFmtId="0" fontId="24" fillId="0" borderId="2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</cellXfs>
  <cellStyles count="9">
    <cellStyle name="Moeda 2" xfId="4"/>
    <cellStyle name="Normal" xfId="0" builtinId="0"/>
    <cellStyle name="Normal 2" xfId="3"/>
    <cellStyle name="Normal_Mod_Orcamento_Ate_20.000_hab" xfId="6"/>
    <cellStyle name="Porcentagem" xfId="8" builtinId="5"/>
    <cellStyle name="Porcentagem 2" xfId="1"/>
    <cellStyle name="Porcentagem 3" xfId="5"/>
    <cellStyle name="Separador de milhares_Planilha Orçamentária.V3" xfId="7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161924</xdr:rowOff>
    </xdr:from>
    <xdr:to>
      <xdr:col>8</xdr:col>
      <xdr:colOff>533400</xdr:colOff>
      <xdr:row>0</xdr:row>
      <xdr:rowOff>819149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238125" y="161924"/>
          <a:ext cx="9753600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300" b="1">
              <a:latin typeface="Arial Narrow" pitchFamily="34" charset="0"/>
            </a:rPr>
            <a:t>PREFEITURA MUNICIPAL DE CORAÇÃO DE JESUS</a:t>
          </a:r>
        </a:p>
        <a:p>
          <a:pPr algn="ctr"/>
          <a:endParaRPr lang="pt-BR" sz="500" b="1">
            <a:latin typeface="Arial Narrow" pitchFamily="34" charset="0"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Arial Rounded MT Bold" pitchFamily="34" charset="0"/>
              <a:ea typeface="+mn-ea"/>
              <a:cs typeface="+mn-cs"/>
            </a:rPr>
            <a:t>ESTADO DE MINAS GERAIS</a:t>
          </a:r>
          <a:endParaRPr lang="pt-BR" sz="1400">
            <a:effectLst/>
            <a:latin typeface="Arial Rounded MT Bold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76200</xdr:rowOff>
        </xdr:from>
        <xdr:to>
          <xdr:col>1</xdr:col>
          <xdr:colOff>342900</xdr:colOff>
          <xdr:row>0</xdr:row>
          <xdr:rowOff>790575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161924</xdr:rowOff>
    </xdr:from>
    <xdr:to>
      <xdr:col>8</xdr:col>
      <xdr:colOff>533400</xdr:colOff>
      <xdr:row>0</xdr:row>
      <xdr:rowOff>819149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238125" y="161924"/>
          <a:ext cx="9753600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300" b="1">
              <a:latin typeface="Arial Narrow" pitchFamily="34" charset="0"/>
            </a:rPr>
            <a:t>PREFEITURA MUNICIPAL DE CORAÇÃO DE JESUS</a:t>
          </a:r>
        </a:p>
        <a:p>
          <a:pPr algn="ctr"/>
          <a:endParaRPr lang="pt-BR" sz="500" b="1">
            <a:latin typeface="Arial Narrow" pitchFamily="34" charset="0"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Arial Rounded MT Bold" pitchFamily="34" charset="0"/>
              <a:ea typeface="+mn-ea"/>
              <a:cs typeface="+mn-cs"/>
            </a:rPr>
            <a:t>ESTADO DE MINAS GERAIS</a:t>
          </a:r>
          <a:endParaRPr lang="pt-BR" sz="1400">
            <a:effectLst/>
            <a:latin typeface="Arial Rounded MT Bold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76200</xdr:rowOff>
        </xdr:from>
        <xdr:to>
          <xdr:col>1</xdr:col>
          <xdr:colOff>342900</xdr:colOff>
          <xdr:row>0</xdr:row>
          <xdr:rowOff>790575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161924</xdr:rowOff>
    </xdr:from>
    <xdr:to>
      <xdr:col>6</xdr:col>
      <xdr:colOff>609600</xdr:colOff>
      <xdr:row>0</xdr:row>
      <xdr:rowOff>819149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238125" y="161924"/>
          <a:ext cx="7629525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300" b="1">
              <a:latin typeface="Arial Narrow" pitchFamily="34" charset="0"/>
            </a:rPr>
            <a:t>PREFEITURA MUNICIPAL DE CORAÇÃO DE JESUS</a:t>
          </a:r>
        </a:p>
        <a:p>
          <a:pPr algn="ctr"/>
          <a:endParaRPr lang="pt-BR" sz="500" b="1">
            <a:latin typeface="Arial Narrow" pitchFamily="34" charset="0"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Arial Rounded MT Bold" pitchFamily="34" charset="0"/>
              <a:ea typeface="+mn-ea"/>
              <a:cs typeface="+mn-cs"/>
            </a:rPr>
            <a:t>ESTADO DE MINAS GERAIS</a:t>
          </a:r>
          <a:endParaRPr lang="pt-BR" sz="1400">
            <a:effectLst/>
            <a:latin typeface="Arial Rounded MT Bold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76200</xdr:rowOff>
        </xdr:from>
        <xdr:to>
          <xdr:col>1</xdr:col>
          <xdr:colOff>342900</xdr:colOff>
          <xdr:row>0</xdr:row>
          <xdr:rowOff>790575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161924</xdr:rowOff>
    </xdr:from>
    <xdr:to>
      <xdr:col>6</xdr:col>
      <xdr:colOff>609600</xdr:colOff>
      <xdr:row>0</xdr:row>
      <xdr:rowOff>819149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238125" y="161924"/>
          <a:ext cx="7629525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300" b="1">
              <a:latin typeface="Arial Narrow" pitchFamily="34" charset="0"/>
            </a:rPr>
            <a:t>PREFEITURA MUNICIPAL DE CORAÇÃO DE JESUS</a:t>
          </a:r>
        </a:p>
        <a:p>
          <a:pPr algn="ctr"/>
          <a:endParaRPr lang="pt-BR" sz="500" b="1">
            <a:latin typeface="Arial Narrow" pitchFamily="34" charset="0"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Arial Rounded MT Bold" pitchFamily="34" charset="0"/>
              <a:ea typeface="+mn-ea"/>
              <a:cs typeface="+mn-cs"/>
            </a:rPr>
            <a:t>ESTADO DE MINAS GERAIS</a:t>
          </a:r>
          <a:endParaRPr lang="pt-BR" sz="1400">
            <a:effectLst/>
            <a:latin typeface="Arial Rounded MT Bold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76200</xdr:rowOff>
        </xdr:from>
        <xdr:to>
          <xdr:col>1</xdr:col>
          <xdr:colOff>342900</xdr:colOff>
          <xdr:row>0</xdr:row>
          <xdr:rowOff>790575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238126</xdr:colOff>
      <xdr:row>0</xdr:row>
      <xdr:rowOff>161924</xdr:rowOff>
    </xdr:from>
    <xdr:to>
      <xdr:col>4</xdr:col>
      <xdr:colOff>914401</xdr:colOff>
      <xdr:row>0</xdr:row>
      <xdr:rowOff>819149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238126" y="161924"/>
          <a:ext cx="6800850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300" b="1">
              <a:latin typeface="Arial Narrow" pitchFamily="34" charset="0"/>
            </a:rPr>
            <a:t>PREFEITURA MUNICIPAL DE CORAÇÃO DE JESUS</a:t>
          </a:r>
        </a:p>
        <a:p>
          <a:pPr algn="ctr"/>
          <a:endParaRPr lang="pt-BR" sz="500" b="1">
            <a:latin typeface="Arial Narrow" pitchFamily="34" charset="0"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Arial Rounded MT Bold" pitchFamily="34" charset="0"/>
              <a:ea typeface="+mn-ea"/>
              <a:cs typeface="+mn-cs"/>
            </a:rPr>
            <a:t>ESTADO DE MINAS GERAIS</a:t>
          </a:r>
          <a:endParaRPr lang="pt-BR" sz="1400">
            <a:effectLst/>
            <a:latin typeface="Arial Rounded MT Bold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76200</xdr:rowOff>
        </xdr:from>
        <xdr:to>
          <xdr:col>0</xdr:col>
          <xdr:colOff>904875</xdr:colOff>
          <xdr:row>0</xdr:row>
          <xdr:rowOff>790575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161924</xdr:rowOff>
    </xdr:from>
    <xdr:to>
      <xdr:col>8</xdr:col>
      <xdr:colOff>552450</xdr:colOff>
      <xdr:row>0</xdr:row>
      <xdr:rowOff>819149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228600" y="161924"/>
          <a:ext cx="10925175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300" b="1">
              <a:latin typeface="Arial Narrow" pitchFamily="34" charset="0"/>
            </a:rPr>
            <a:t>PREFEITURA MUNICIPAL DE CORAÇÃO DE JESUS</a:t>
          </a:r>
        </a:p>
        <a:p>
          <a:pPr algn="ctr"/>
          <a:endParaRPr lang="pt-BR" sz="500" b="1">
            <a:latin typeface="Arial Narrow" pitchFamily="34" charset="0"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Arial Rounded MT Bold" pitchFamily="34" charset="0"/>
              <a:ea typeface="+mn-ea"/>
              <a:cs typeface="+mn-cs"/>
            </a:rPr>
            <a:t>ESTADO DE MINAS GERAIS</a:t>
          </a:r>
          <a:endParaRPr lang="pt-BR" sz="1400">
            <a:effectLst/>
            <a:latin typeface="Arial Rounded MT Bold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76200</xdr:rowOff>
        </xdr:from>
        <xdr:to>
          <xdr:col>1</xdr:col>
          <xdr:colOff>533400</xdr:colOff>
          <xdr:row>0</xdr:row>
          <xdr:rowOff>790575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238126</xdr:colOff>
      <xdr:row>3</xdr:row>
      <xdr:rowOff>161924</xdr:rowOff>
    </xdr:from>
    <xdr:to>
      <xdr:col>8</xdr:col>
      <xdr:colOff>790575</xdr:colOff>
      <xdr:row>3</xdr:row>
      <xdr:rowOff>819149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238126" y="1419224"/>
          <a:ext cx="6905624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300" b="1">
              <a:latin typeface="Arial Narrow" pitchFamily="34" charset="0"/>
            </a:rPr>
            <a:t>PREFEITURA MUNICIPAL DE CORAÇÃO DE JESUS</a:t>
          </a:r>
        </a:p>
        <a:p>
          <a:pPr algn="ctr"/>
          <a:endParaRPr lang="pt-BR" sz="500" b="1">
            <a:latin typeface="Arial Narrow" pitchFamily="34" charset="0"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Arial Rounded MT Bold" pitchFamily="34" charset="0"/>
              <a:ea typeface="+mn-ea"/>
              <a:cs typeface="+mn-cs"/>
            </a:rPr>
            <a:t>ESTADO DE MINAS GERAIS</a:t>
          </a:r>
          <a:endParaRPr lang="pt-BR" sz="1400">
            <a:effectLst/>
            <a:latin typeface="Arial Rounded MT Bold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3</xdr:row>
          <xdr:rowOff>76200</xdr:rowOff>
        </xdr:from>
        <xdr:to>
          <xdr:col>1</xdr:col>
          <xdr:colOff>285750</xdr:colOff>
          <xdr:row>3</xdr:row>
          <xdr:rowOff>790575</xdr:rowOff>
        </xdr:to>
        <xdr:sp macro="" textlink="">
          <xdr:nvSpPr>
            <xdr:cNvPr id="8194" name="Object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2162175</xdr:colOff>
      <xdr:row>18</xdr:row>
      <xdr:rowOff>361950</xdr:rowOff>
    </xdr:from>
    <xdr:to>
      <xdr:col>9</xdr:col>
      <xdr:colOff>257175</xdr:colOff>
      <xdr:row>21</xdr:row>
      <xdr:rowOff>57150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6C84F1F7-88FD-46B5-8671-2EA86C7B4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5" y="3600450"/>
          <a:ext cx="34194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238126</xdr:colOff>
      <xdr:row>0</xdr:row>
      <xdr:rowOff>161924</xdr:rowOff>
    </xdr:from>
    <xdr:to>
      <xdr:col>9</xdr:col>
      <xdr:colOff>942975</xdr:colOff>
      <xdr:row>0</xdr:row>
      <xdr:rowOff>819149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238126" y="161924"/>
          <a:ext cx="8448674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300" b="1">
              <a:latin typeface="Arial Narrow" pitchFamily="34" charset="0"/>
            </a:rPr>
            <a:t>PREFEITURA MUNICIPAL DE CORAÇÃO DE JESUS</a:t>
          </a:r>
        </a:p>
        <a:p>
          <a:pPr algn="ctr"/>
          <a:endParaRPr lang="pt-BR" sz="500" b="1">
            <a:latin typeface="Arial Narrow" pitchFamily="34" charset="0"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Arial Rounded MT Bold" pitchFamily="34" charset="0"/>
              <a:ea typeface="+mn-ea"/>
              <a:cs typeface="+mn-cs"/>
            </a:rPr>
            <a:t>ESTADO DE MINAS GERAIS</a:t>
          </a:r>
          <a:endParaRPr lang="pt-BR" sz="1400">
            <a:effectLst/>
            <a:latin typeface="Arial Rounded MT Bold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76200</xdr:rowOff>
        </xdr:from>
        <xdr:to>
          <xdr:col>1</xdr:col>
          <xdr:colOff>542925</xdr:colOff>
          <xdr:row>0</xdr:row>
          <xdr:rowOff>790575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TONIO/Antonio/1MSD/2020/Verdel&#226;ndia%200883_2020/Visita%20preliminar/Planilha%20Or&#231;amentaria%20Mar&#231;o%200883_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heiro + Rede"/>
      <sheetName val="Banh. + TS+F"/>
      <sheetName val="Composição"/>
      <sheetName val="Placa de obras"/>
      <sheetName val="RESUMO"/>
      <sheetName val="Crono"/>
      <sheetName val="BDI"/>
    </sheetNames>
    <sheetDataSet>
      <sheetData sheetId="0"/>
      <sheetData sheetId="1"/>
      <sheetData sheetId="2"/>
      <sheetData sheetId="3"/>
      <sheetData sheetId="4">
        <row r="4">
          <cell r="D4">
            <v>0</v>
          </cell>
        </row>
        <row r="12">
          <cell r="D12">
            <v>17704.13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oleObject" Target="../embeddings/oleObject7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workbookViewId="0">
      <selection activeCell="H3" sqref="H3:I3"/>
    </sheetView>
  </sheetViews>
  <sheetFormatPr defaultRowHeight="12.75" x14ac:dyDescent="0.2"/>
  <cols>
    <col min="1" max="1" width="5.7109375" customWidth="1"/>
    <col min="2" max="2" width="12.7109375" customWidth="1"/>
    <col min="3" max="3" width="9" customWidth="1"/>
    <col min="4" max="4" width="64.85546875" customWidth="1"/>
    <col min="5" max="5" width="10.28515625" customWidth="1"/>
    <col min="6" max="6" width="10.7109375" customWidth="1"/>
    <col min="7" max="7" width="10.5703125" customWidth="1"/>
    <col min="8" max="9" width="11" customWidth="1"/>
    <col min="11" max="11" width="9.28515625" bestFit="1" customWidth="1"/>
  </cols>
  <sheetData>
    <row r="1" spans="1:10" x14ac:dyDescent="0.2">
      <c r="C1" s="234" t="s">
        <v>216</v>
      </c>
      <c r="D1" s="234"/>
      <c r="E1" s="234"/>
      <c r="F1" s="234"/>
      <c r="G1" s="234"/>
      <c r="H1" s="234"/>
      <c r="I1" s="234"/>
    </row>
    <row r="2" spans="1:10" x14ac:dyDescent="0.2">
      <c r="C2" s="5"/>
      <c r="D2" s="235" t="s">
        <v>205</v>
      </c>
      <c r="E2" s="235"/>
      <c r="F2" s="235"/>
      <c r="G2" s="235"/>
      <c r="H2" s="5"/>
      <c r="I2" s="5"/>
    </row>
    <row r="3" spans="1:10" x14ac:dyDescent="0.2">
      <c r="C3" s="5"/>
      <c r="D3" s="236" t="s">
        <v>215</v>
      </c>
      <c r="E3" s="237"/>
      <c r="F3" s="237"/>
      <c r="G3" s="238"/>
      <c r="H3" s="240" t="s">
        <v>222</v>
      </c>
      <c r="I3" s="241"/>
    </row>
    <row r="4" spans="1:10" ht="24" x14ac:dyDescent="0.2">
      <c r="A4" s="11" t="s">
        <v>0</v>
      </c>
      <c r="B4" s="14" t="s">
        <v>194</v>
      </c>
      <c r="C4" s="63" t="s">
        <v>195</v>
      </c>
      <c r="D4" s="11" t="s">
        <v>1</v>
      </c>
      <c r="E4" s="11" t="s">
        <v>2</v>
      </c>
      <c r="F4" s="12" t="s">
        <v>3</v>
      </c>
      <c r="G4" s="11" t="s">
        <v>4</v>
      </c>
      <c r="H4" s="11" t="s">
        <v>60</v>
      </c>
      <c r="I4" s="13" t="s">
        <v>66</v>
      </c>
    </row>
    <row r="5" spans="1:10" ht="16.5" customHeight="1" x14ac:dyDescent="0.2">
      <c r="A5" s="55">
        <v>1</v>
      </c>
      <c r="B5" s="57"/>
      <c r="C5" s="57"/>
      <c r="D5" s="56" t="s">
        <v>139</v>
      </c>
      <c r="E5" s="57"/>
      <c r="F5" s="58"/>
      <c r="G5" s="57"/>
      <c r="H5" s="57"/>
      <c r="I5" s="57"/>
    </row>
    <row r="6" spans="1:10" ht="16.5" customHeight="1" x14ac:dyDescent="0.2">
      <c r="A6" s="41" t="s">
        <v>5</v>
      </c>
      <c r="B6" s="8" t="s">
        <v>68</v>
      </c>
      <c r="C6" s="8" t="s">
        <v>196</v>
      </c>
      <c r="D6" s="15" t="s">
        <v>67</v>
      </c>
      <c r="E6" s="19" t="s">
        <v>144</v>
      </c>
      <c r="F6" s="18">
        <v>8.02</v>
      </c>
      <c r="G6" s="20">
        <v>3.01</v>
      </c>
      <c r="H6" s="18">
        <f>F6*G6</f>
        <v>24.140199999999997</v>
      </c>
      <c r="I6" s="54">
        <f>H6*1.2285</f>
        <v>29.656235699999993</v>
      </c>
    </row>
    <row r="7" spans="1:10" ht="16.5" customHeight="1" x14ac:dyDescent="0.2">
      <c r="A7" s="41" t="s">
        <v>6</v>
      </c>
      <c r="B7" s="8" t="s">
        <v>137</v>
      </c>
      <c r="C7" s="8" t="s">
        <v>196</v>
      </c>
      <c r="D7" s="15" t="s">
        <v>69</v>
      </c>
      <c r="E7" s="19" t="s">
        <v>144</v>
      </c>
      <c r="F7" s="19">
        <v>3.45</v>
      </c>
      <c r="G7" s="20">
        <v>4.7699999999999996</v>
      </c>
      <c r="H7" s="18">
        <f t="shared" ref="H7:H66" si="0">F7*G7</f>
        <v>16.456499999999998</v>
      </c>
      <c r="I7" s="54">
        <f t="shared" ref="I7:I68" si="1">H7*1.2285</f>
        <v>20.216810249999998</v>
      </c>
    </row>
    <row r="8" spans="1:10" ht="16.5" customHeight="1" x14ac:dyDescent="0.2">
      <c r="A8" s="239" t="s">
        <v>7</v>
      </c>
      <c r="B8" s="230"/>
      <c r="C8" s="230"/>
      <c r="D8" s="230"/>
      <c r="E8" s="230"/>
      <c r="F8" s="230"/>
      <c r="G8" s="231"/>
      <c r="H8" s="22">
        <f>SUM(H6:H7)</f>
        <v>40.596699999999998</v>
      </c>
      <c r="I8" s="73">
        <f t="shared" si="1"/>
        <v>49.873045949999998</v>
      </c>
    </row>
    <row r="9" spans="1:10" ht="16.5" customHeight="1" x14ac:dyDescent="0.2">
      <c r="A9" s="55">
        <v>2</v>
      </c>
      <c r="B9" s="57"/>
      <c r="C9" s="57"/>
      <c r="D9" s="56" t="s">
        <v>8</v>
      </c>
      <c r="E9" s="60"/>
      <c r="F9" s="60"/>
      <c r="G9" s="60"/>
      <c r="H9" s="60"/>
      <c r="I9" s="60"/>
    </row>
    <row r="10" spans="1:10" ht="16.5" customHeight="1" x14ac:dyDescent="0.2">
      <c r="A10" s="41" t="s">
        <v>9</v>
      </c>
      <c r="B10" s="45">
        <v>93358</v>
      </c>
      <c r="C10" s="8" t="s">
        <v>196</v>
      </c>
      <c r="D10" s="17" t="s">
        <v>178</v>
      </c>
      <c r="E10" s="19" t="s">
        <v>145</v>
      </c>
      <c r="F10" s="19">
        <v>0.41</v>
      </c>
      <c r="G10" s="20">
        <v>47.63</v>
      </c>
      <c r="H10" s="18">
        <f t="shared" si="0"/>
        <v>19.528300000000002</v>
      </c>
      <c r="I10" s="54">
        <f t="shared" si="1"/>
        <v>23.990516549999999</v>
      </c>
      <c r="J10" s="36"/>
    </row>
    <row r="11" spans="1:10" ht="27" customHeight="1" x14ac:dyDescent="0.2">
      <c r="A11" s="41" t="s">
        <v>10</v>
      </c>
      <c r="B11" s="9">
        <v>73361</v>
      </c>
      <c r="C11" s="8" t="s">
        <v>196</v>
      </c>
      <c r="D11" s="17" t="s">
        <v>146</v>
      </c>
      <c r="E11" s="19" t="s">
        <v>145</v>
      </c>
      <c r="F11" s="19">
        <v>0.41</v>
      </c>
      <c r="G11" s="43">
        <v>293.51</v>
      </c>
      <c r="H11" s="18">
        <f t="shared" si="0"/>
        <v>120.33909999999999</v>
      </c>
      <c r="I11" s="54">
        <f t="shared" si="1"/>
        <v>147.83658434999998</v>
      </c>
      <c r="J11" s="2"/>
    </row>
    <row r="12" spans="1:10" ht="16.5" customHeight="1" x14ac:dyDescent="0.2">
      <c r="A12" s="229" t="s">
        <v>7</v>
      </c>
      <c r="B12" s="230"/>
      <c r="C12" s="230"/>
      <c r="D12" s="230"/>
      <c r="E12" s="230"/>
      <c r="F12" s="230"/>
      <c r="G12" s="231"/>
      <c r="H12" s="22">
        <f>SUM(H10:H11)</f>
        <v>139.86739999999998</v>
      </c>
      <c r="I12" s="73">
        <f t="shared" si="1"/>
        <v>171.82710089999995</v>
      </c>
      <c r="J12" s="2"/>
    </row>
    <row r="13" spans="1:10" ht="16.5" customHeight="1" x14ac:dyDescent="0.2">
      <c r="A13" s="55">
        <v>3</v>
      </c>
      <c r="B13" s="57"/>
      <c r="C13" s="57"/>
      <c r="D13" s="66" t="s">
        <v>12</v>
      </c>
      <c r="E13" s="60"/>
      <c r="F13" s="62"/>
      <c r="G13" s="60"/>
      <c r="H13" s="60"/>
      <c r="I13" s="60"/>
      <c r="J13" s="2"/>
    </row>
    <row r="14" spans="1:10" ht="37.5" customHeight="1" x14ac:dyDescent="0.2">
      <c r="A14" s="41" t="s">
        <v>13</v>
      </c>
      <c r="B14" s="9" t="s">
        <v>70</v>
      </c>
      <c r="C14" s="9" t="s">
        <v>196</v>
      </c>
      <c r="D14" s="17" t="s">
        <v>179</v>
      </c>
      <c r="E14" s="19" t="s">
        <v>144</v>
      </c>
      <c r="F14" s="19">
        <v>5.13</v>
      </c>
      <c r="G14" s="43">
        <v>63.25</v>
      </c>
      <c r="H14" s="18">
        <f t="shared" si="0"/>
        <v>324.47249999999997</v>
      </c>
      <c r="I14" s="54">
        <f t="shared" si="1"/>
        <v>398.61446624999996</v>
      </c>
      <c r="J14" s="36"/>
    </row>
    <row r="15" spans="1:10" ht="16.5" customHeight="1" x14ac:dyDescent="0.2">
      <c r="A15" s="229" t="s">
        <v>7</v>
      </c>
      <c r="B15" s="230"/>
      <c r="C15" s="230"/>
      <c r="D15" s="230"/>
      <c r="E15" s="230"/>
      <c r="F15" s="230"/>
      <c r="G15" s="231"/>
      <c r="H15" s="22">
        <f>H14</f>
        <v>324.47249999999997</v>
      </c>
      <c r="I15" s="73">
        <f t="shared" si="1"/>
        <v>398.61446624999996</v>
      </c>
      <c r="J15" s="2"/>
    </row>
    <row r="16" spans="1:10" ht="16.5" customHeight="1" x14ac:dyDescent="0.2">
      <c r="A16" s="55">
        <v>4</v>
      </c>
      <c r="B16" s="57"/>
      <c r="C16" s="57"/>
      <c r="D16" s="66" t="s">
        <v>14</v>
      </c>
      <c r="E16" s="60"/>
      <c r="F16" s="60"/>
      <c r="G16" s="60"/>
      <c r="H16" s="60"/>
      <c r="I16" s="60"/>
      <c r="J16" s="2"/>
    </row>
    <row r="17" spans="1:10" ht="16.5" customHeight="1" x14ac:dyDescent="0.2">
      <c r="A17" s="55" t="s">
        <v>15</v>
      </c>
      <c r="B17" s="57"/>
      <c r="C17" s="57"/>
      <c r="D17" s="66" t="s">
        <v>16</v>
      </c>
      <c r="E17" s="60"/>
      <c r="F17" s="60"/>
      <c r="G17" s="60"/>
      <c r="H17" s="60"/>
      <c r="I17" s="60"/>
      <c r="J17" s="2"/>
    </row>
    <row r="18" spans="1:10" ht="37.5" customHeight="1" x14ac:dyDescent="0.2">
      <c r="A18" s="41" t="s">
        <v>17</v>
      </c>
      <c r="B18" s="9">
        <v>87520</v>
      </c>
      <c r="C18" s="9" t="s">
        <v>196</v>
      </c>
      <c r="D18" s="17" t="s">
        <v>180</v>
      </c>
      <c r="E18" s="19" t="s">
        <v>144</v>
      </c>
      <c r="F18" s="18">
        <v>17.399999999999999</v>
      </c>
      <c r="G18" s="43">
        <v>51.9</v>
      </c>
      <c r="H18" s="18">
        <f t="shared" si="0"/>
        <v>903.06</v>
      </c>
      <c r="I18" s="54">
        <f t="shared" si="1"/>
        <v>1109.4092099999998</v>
      </c>
      <c r="J18" s="37"/>
    </row>
    <row r="19" spans="1:10" ht="50.25" customHeight="1" x14ac:dyDescent="0.2">
      <c r="A19" s="41" t="s">
        <v>18</v>
      </c>
      <c r="B19" s="9">
        <v>87496</v>
      </c>
      <c r="C19" s="9" t="s">
        <v>196</v>
      </c>
      <c r="D19" s="17" t="s">
        <v>181</v>
      </c>
      <c r="E19" s="19" t="s">
        <v>144</v>
      </c>
      <c r="F19" s="18">
        <v>2.16</v>
      </c>
      <c r="G19" s="43">
        <v>55.62</v>
      </c>
      <c r="H19" s="18">
        <f t="shared" si="0"/>
        <v>120.1392</v>
      </c>
      <c r="I19" s="54">
        <f t="shared" si="1"/>
        <v>147.59100720000001</v>
      </c>
      <c r="J19" s="2"/>
    </row>
    <row r="20" spans="1:10" ht="36.75" customHeight="1" x14ac:dyDescent="0.2">
      <c r="A20" s="41" t="s">
        <v>19</v>
      </c>
      <c r="B20" s="9">
        <v>87496</v>
      </c>
      <c r="C20" s="9" t="s">
        <v>196</v>
      </c>
      <c r="D20" s="17" t="s">
        <v>182</v>
      </c>
      <c r="E20" s="19" t="s">
        <v>144</v>
      </c>
      <c r="F20" s="18">
        <v>0.5</v>
      </c>
      <c r="G20" s="43">
        <v>55.62</v>
      </c>
      <c r="H20" s="18">
        <f t="shared" si="0"/>
        <v>27.81</v>
      </c>
      <c r="I20" s="54">
        <f t="shared" si="1"/>
        <v>34.164584999999995</v>
      </c>
    </row>
    <row r="21" spans="1:10" ht="16.5" customHeight="1" x14ac:dyDescent="0.2">
      <c r="B21" s="8"/>
      <c r="C21" s="64"/>
      <c r="D21" s="242" t="s">
        <v>7</v>
      </c>
      <c r="E21" s="242"/>
      <c r="F21" s="242"/>
      <c r="G21" s="242"/>
      <c r="H21" s="38">
        <f>SUM(H18:H20)</f>
        <v>1051.0092</v>
      </c>
      <c r="I21" s="73">
        <f t="shared" si="1"/>
        <v>1291.1648021999999</v>
      </c>
    </row>
    <row r="22" spans="1:10" ht="16.5" customHeight="1" x14ac:dyDescent="0.2">
      <c r="A22" s="55" t="s">
        <v>20</v>
      </c>
      <c r="B22" s="57"/>
      <c r="C22" s="57"/>
      <c r="D22" s="66" t="s">
        <v>21</v>
      </c>
      <c r="E22" s="60"/>
      <c r="F22" s="60"/>
      <c r="G22" s="60"/>
      <c r="H22" s="60"/>
      <c r="I22" s="60"/>
    </row>
    <row r="23" spans="1:10" ht="36.75" customHeight="1" x14ac:dyDescent="0.2">
      <c r="A23" s="41" t="s">
        <v>22</v>
      </c>
      <c r="B23" s="9">
        <v>87878</v>
      </c>
      <c r="C23" s="9" t="s">
        <v>196</v>
      </c>
      <c r="D23" s="17" t="s">
        <v>151</v>
      </c>
      <c r="E23" s="19" t="s">
        <v>144</v>
      </c>
      <c r="F23" s="18">
        <v>42.52</v>
      </c>
      <c r="G23" s="20">
        <v>2.68</v>
      </c>
      <c r="H23" s="18">
        <f t="shared" si="0"/>
        <v>113.95360000000001</v>
      </c>
      <c r="I23" s="54">
        <f t="shared" si="1"/>
        <v>139.99199759999999</v>
      </c>
    </row>
    <row r="24" spans="1:10" ht="36" customHeight="1" x14ac:dyDescent="0.2">
      <c r="A24" s="41" t="s">
        <v>23</v>
      </c>
      <c r="B24" s="9">
        <v>87530</v>
      </c>
      <c r="C24" s="9" t="s">
        <v>196</v>
      </c>
      <c r="D24" s="17" t="s">
        <v>219</v>
      </c>
      <c r="E24" s="19" t="s">
        <v>144</v>
      </c>
      <c r="F24" s="18">
        <v>37.200000000000003</v>
      </c>
      <c r="G24" s="20">
        <v>24.66</v>
      </c>
      <c r="H24" s="18">
        <f t="shared" si="0"/>
        <v>917.35200000000009</v>
      </c>
      <c r="I24" s="54">
        <f t="shared" si="1"/>
        <v>1126.966932</v>
      </c>
    </row>
    <row r="25" spans="1:10" ht="36" customHeight="1" x14ac:dyDescent="0.2">
      <c r="A25" s="41" t="s">
        <v>24</v>
      </c>
      <c r="B25" s="9">
        <v>87530</v>
      </c>
      <c r="C25" s="9" t="s">
        <v>196</v>
      </c>
      <c r="D25" s="17" t="s">
        <v>220</v>
      </c>
      <c r="E25" s="19" t="s">
        <v>144</v>
      </c>
      <c r="F25" s="18">
        <v>4.32</v>
      </c>
      <c r="G25" s="20">
        <v>24.66</v>
      </c>
      <c r="H25" s="18">
        <f t="shared" si="0"/>
        <v>106.53120000000001</v>
      </c>
      <c r="I25" s="54">
        <f t="shared" si="1"/>
        <v>130.87357919999999</v>
      </c>
    </row>
    <row r="26" spans="1:10" ht="36" customHeight="1" x14ac:dyDescent="0.2">
      <c r="A26" s="41" t="s">
        <v>25</v>
      </c>
      <c r="B26" s="9">
        <v>87530</v>
      </c>
      <c r="C26" s="9" t="s">
        <v>196</v>
      </c>
      <c r="D26" s="17" t="s">
        <v>220</v>
      </c>
      <c r="E26" s="19" t="s">
        <v>144</v>
      </c>
      <c r="F26" s="18">
        <v>1</v>
      </c>
      <c r="G26" s="20">
        <v>24.66</v>
      </c>
      <c r="H26" s="18">
        <f t="shared" si="0"/>
        <v>24.66</v>
      </c>
      <c r="I26" s="54">
        <f t="shared" si="1"/>
        <v>30.294809999999998</v>
      </c>
    </row>
    <row r="27" spans="1:10" ht="35.25" customHeight="1" x14ac:dyDescent="0.2">
      <c r="A27" s="42" t="s">
        <v>152</v>
      </c>
      <c r="B27" s="28">
        <v>87271</v>
      </c>
      <c r="C27" s="9" t="s">
        <v>196</v>
      </c>
      <c r="D27" s="23" t="s">
        <v>183</v>
      </c>
      <c r="E27" s="26" t="s">
        <v>144</v>
      </c>
      <c r="F27" s="27">
        <v>10.08</v>
      </c>
      <c r="G27" s="20">
        <v>57.52</v>
      </c>
      <c r="H27" s="18">
        <f t="shared" si="0"/>
        <v>579.80160000000001</v>
      </c>
      <c r="I27" s="54">
        <f t="shared" si="1"/>
        <v>712.28626559999998</v>
      </c>
    </row>
    <row r="28" spans="1:10" ht="18" customHeight="1" x14ac:dyDescent="0.2">
      <c r="A28" s="243" t="s">
        <v>7</v>
      </c>
      <c r="B28" s="230"/>
      <c r="C28" s="230"/>
      <c r="D28" s="230"/>
      <c r="E28" s="230"/>
      <c r="F28" s="230"/>
      <c r="G28" s="231"/>
      <c r="H28" s="38">
        <f>SUM(H23:H27)</f>
        <v>1742.2984000000001</v>
      </c>
      <c r="I28" s="73">
        <f t="shared" si="1"/>
        <v>2140.4135844000002</v>
      </c>
    </row>
    <row r="29" spans="1:10" ht="16.5" customHeight="1" x14ac:dyDescent="0.2">
      <c r="A29" s="55" t="s">
        <v>26</v>
      </c>
      <c r="B29" s="57"/>
      <c r="C29" s="57"/>
      <c r="D29" s="66" t="s">
        <v>210</v>
      </c>
      <c r="E29" s="60"/>
      <c r="F29" s="60"/>
      <c r="G29" s="60"/>
      <c r="H29" s="60"/>
      <c r="I29" s="60"/>
    </row>
    <row r="30" spans="1:10" ht="26.25" customHeight="1" x14ac:dyDescent="0.2">
      <c r="A30" s="41" t="s">
        <v>27</v>
      </c>
      <c r="B30" s="28" t="s">
        <v>208</v>
      </c>
      <c r="C30" s="28" t="s">
        <v>198</v>
      </c>
      <c r="D30" s="23" t="s">
        <v>211</v>
      </c>
      <c r="E30" s="26" t="s">
        <v>209</v>
      </c>
      <c r="F30" s="27">
        <v>1</v>
      </c>
      <c r="G30" s="43">
        <v>349.38</v>
      </c>
      <c r="H30" s="18">
        <f t="shared" si="0"/>
        <v>349.38</v>
      </c>
      <c r="I30" s="54">
        <f t="shared" si="1"/>
        <v>429.21332999999998</v>
      </c>
    </row>
    <row r="31" spans="1:10" ht="24.75" customHeight="1" x14ac:dyDescent="0.2">
      <c r="A31" s="41" t="s">
        <v>29</v>
      </c>
      <c r="B31" s="9">
        <v>94559</v>
      </c>
      <c r="C31" s="9" t="s">
        <v>196</v>
      </c>
      <c r="D31" s="24" t="s">
        <v>214</v>
      </c>
      <c r="E31" s="19" t="s">
        <v>144</v>
      </c>
      <c r="F31" s="18">
        <v>0.36</v>
      </c>
      <c r="G31" s="20">
        <v>441.85</v>
      </c>
      <c r="H31" s="18">
        <f t="shared" si="0"/>
        <v>159.066</v>
      </c>
      <c r="I31" s="54">
        <f t="shared" si="1"/>
        <v>195.41258099999999</v>
      </c>
    </row>
    <row r="32" spans="1:10" ht="16.5" customHeight="1" x14ac:dyDescent="0.2">
      <c r="A32" s="41" t="s">
        <v>58</v>
      </c>
      <c r="B32" s="9">
        <v>72116</v>
      </c>
      <c r="C32" s="9" t="s">
        <v>196</v>
      </c>
      <c r="D32" s="25" t="s">
        <v>71</v>
      </c>
      <c r="E32" s="19" t="s">
        <v>144</v>
      </c>
      <c r="F32" s="18">
        <v>0.36</v>
      </c>
      <c r="G32" s="43">
        <v>62.3</v>
      </c>
      <c r="H32" s="18">
        <f t="shared" si="0"/>
        <v>22.427999999999997</v>
      </c>
      <c r="I32" s="54">
        <f t="shared" si="1"/>
        <v>27.552797999999996</v>
      </c>
    </row>
    <row r="33" spans="1:10" ht="16.5" customHeight="1" x14ac:dyDescent="0.2">
      <c r="A33" s="229" t="s">
        <v>7</v>
      </c>
      <c r="B33" s="230"/>
      <c r="C33" s="230"/>
      <c r="D33" s="230"/>
      <c r="E33" s="230"/>
      <c r="F33" s="230"/>
      <c r="G33" s="231"/>
      <c r="H33" s="22">
        <f>SUM(H30:H32)</f>
        <v>530.87400000000002</v>
      </c>
      <c r="I33" s="73">
        <f t="shared" si="1"/>
        <v>652.17870900000003</v>
      </c>
    </row>
    <row r="34" spans="1:10" ht="16.5" customHeight="1" x14ac:dyDescent="0.2">
      <c r="A34" s="55">
        <v>5</v>
      </c>
      <c r="B34" s="57"/>
      <c r="C34" s="57"/>
      <c r="D34" s="66" t="s">
        <v>30</v>
      </c>
      <c r="E34" s="60"/>
      <c r="F34" s="60"/>
      <c r="G34" s="60"/>
      <c r="H34" s="60"/>
      <c r="I34" s="60"/>
    </row>
    <row r="35" spans="1:10" ht="27" customHeight="1" x14ac:dyDescent="0.2">
      <c r="A35" s="41" t="s">
        <v>31</v>
      </c>
      <c r="B35" s="9">
        <v>94974</v>
      </c>
      <c r="C35" s="9" t="s">
        <v>196</v>
      </c>
      <c r="D35" s="17" t="s">
        <v>212</v>
      </c>
      <c r="E35" s="19" t="s">
        <v>184</v>
      </c>
      <c r="F35" s="18">
        <v>0.14000000000000001</v>
      </c>
      <c r="G35" s="43">
        <v>284.3</v>
      </c>
      <c r="H35" s="18">
        <f t="shared" si="0"/>
        <v>39.802000000000007</v>
      </c>
      <c r="I35" s="54">
        <f t="shared" si="1"/>
        <v>48.896757000000008</v>
      </c>
    </row>
    <row r="36" spans="1:10" ht="24.75" customHeight="1" x14ac:dyDescent="0.2">
      <c r="A36" s="41" t="s">
        <v>32</v>
      </c>
      <c r="B36" s="9">
        <v>87246</v>
      </c>
      <c r="C36" s="9" t="s">
        <v>196</v>
      </c>
      <c r="D36" s="17" t="s">
        <v>185</v>
      </c>
      <c r="E36" s="19" t="s">
        <v>144</v>
      </c>
      <c r="F36" s="18">
        <v>2.4</v>
      </c>
      <c r="G36" s="43">
        <v>37.22</v>
      </c>
      <c r="H36" s="18">
        <f t="shared" si="0"/>
        <v>89.327999999999989</v>
      </c>
      <c r="I36" s="54">
        <f t="shared" si="1"/>
        <v>109.73944799999998</v>
      </c>
    </row>
    <row r="37" spans="1:10" ht="27" customHeight="1" x14ac:dyDescent="0.2">
      <c r="A37" s="41" t="s">
        <v>61</v>
      </c>
      <c r="B37" s="9">
        <v>94994</v>
      </c>
      <c r="C37" s="9" t="s">
        <v>196</v>
      </c>
      <c r="D37" s="17" t="s">
        <v>186</v>
      </c>
      <c r="E37" s="19" t="s">
        <v>144</v>
      </c>
      <c r="F37" s="18">
        <v>8.02</v>
      </c>
      <c r="G37" s="20">
        <v>59.18</v>
      </c>
      <c r="H37" s="18">
        <f t="shared" si="0"/>
        <v>474.62359999999995</v>
      </c>
      <c r="I37" s="54">
        <f t="shared" si="1"/>
        <v>583.07509259999995</v>
      </c>
    </row>
    <row r="38" spans="1:10" ht="16.5" customHeight="1" x14ac:dyDescent="0.2">
      <c r="A38" s="229" t="s">
        <v>7</v>
      </c>
      <c r="B38" s="230"/>
      <c r="C38" s="230"/>
      <c r="D38" s="230"/>
      <c r="E38" s="230"/>
      <c r="F38" s="230"/>
      <c r="G38" s="231"/>
      <c r="H38" s="22">
        <f>SUM(H35:H37)</f>
        <v>603.75360000000001</v>
      </c>
      <c r="I38" s="73">
        <f t="shared" si="1"/>
        <v>741.71129759999997</v>
      </c>
    </row>
    <row r="39" spans="1:10" ht="16.5" customHeight="1" x14ac:dyDescent="0.2">
      <c r="A39" s="55">
        <v>6</v>
      </c>
      <c r="B39" s="57"/>
      <c r="C39" s="57"/>
      <c r="D39" s="66" t="s">
        <v>153</v>
      </c>
      <c r="E39" s="60"/>
      <c r="F39" s="60"/>
      <c r="G39" s="60"/>
      <c r="H39" s="60"/>
      <c r="I39" s="60"/>
    </row>
    <row r="40" spans="1:10" ht="16.5" customHeight="1" x14ac:dyDescent="0.2">
      <c r="A40" s="41" t="s">
        <v>33</v>
      </c>
      <c r="B40" s="9">
        <v>88489</v>
      </c>
      <c r="C40" s="9" t="s">
        <v>196</v>
      </c>
      <c r="D40" s="23" t="s">
        <v>187</v>
      </c>
      <c r="E40" s="19" t="s">
        <v>62</v>
      </c>
      <c r="F40" s="18">
        <v>42.52</v>
      </c>
      <c r="G40" s="43">
        <v>9.41</v>
      </c>
      <c r="H40" s="18">
        <f t="shared" si="0"/>
        <v>400.11320000000006</v>
      </c>
      <c r="I40" s="54">
        <f t="shared" si="1"/>
        <v>491.53906620000004</v>
      </c>
    </row>
    <row r="41" spans="1:10" ht="24" customHeight="1" x14ac:dyDescent="0.2">
      <c r="A41" s="41" t="s">
        <v>34</v>
      </c>
      <c r="B41" s="9" t="s">
        <v>72</v>
      </c>
      <c r="C41" s="9" t="s">
        <v>196</v>
      </c>
      <c r="D41" s="17" t="s">
        <v>188</v>
      </c>
      <c r="E41" s="19" t="s">
        <v>144</v>
      </c>
      <c r="F41" s="18">
        <v>3.24</v>
      </c>
      <c r="G41" s="43">
        <v>14.04</v>
      </c>
      <c r="H41" s="18">
        <f t="shared" si="0"/>
        <v>45.489600000000003</v>
      </c>
      <c r="I41" s="54">
        <f t="shared" si="1"/>
        <v>55.883973599999997</v>
      </c>
    </row>
    <row r="42" spans="1:10" ht="16.5" customHeight="1" x14ac:dyDescent="0.2">
      <c r="A42" s="229" t="s">
        <v>7</v>
      </c>
      <c r="B42" s="230"/>
      <c r="C42" s="230"/>
      <c r="D42" s="230"/>
      <c r="E42" s="230"/>
      <c r="F42" s="230"/>
      <c r="G42" s="231"/>
      <c r="H42" s="22">
        <f>SUM(H40:H41)</f>
        <v>445.60280000000006</v>
      </c>
      <c r="I42" s="73">
        <f t="shared" si="1"/>
        <v>547.42303980000008</v>
      </c>
    </row>
    <row r="43" spans="1:10" ht="16.5" customHeight="1" x14ac:dyDescent="0.2">
      <c r="A43" s="55">
        <v>7</v>
      </c>
      <c r="B43" s="57"/>
      <c r="C43" s="57"/>
      <c r="D43" s="66" t="s">
        <v>35</v>
      </c>
      <c r="E43" s="60"/>
      <c r="F43" s="60"/>
      <c r="G43" s="60"/>
      <c r="H43" s="60"/>
      <c r="I43" s="60"/>
    </row>
    <row r="44" spans="1:10" ht="36" customHeight="1" x14ac:dyDescent="0.2">
      <c r="A44" s="41" t="s">
        <v>36</v>
      </c>
      <c r="B44" s="53">
        <v>93145</v>
      </c>
      <c r="C44" s="9" t="s">
        <v>196</v>
      </c>
      <c r="D44" s="23" t="s">
        <v>176</v>
      </c>
      <c r="E44" s="26" t="s">
        <v>28</v>
      </c>
      <c r="F44" s="26">
        <v>1</v>
      </c>
      <c r="G44" s="28">
        <v>127.92</v>
      </c>
      <c r="H44" s="18">
        <f t="shared" si="0"/>
        <v>127.92</v>
      </c>
      <c r="I44" s="54">
        <f t="shared" si="1"/>
        <v>157.14972</v>
      </c>
    </row>
    <row r="45" spans="1:10" ht="16.5" customHeight="1" x14ac:dyDescent="0.2">
      <c r="A45" s="41" t="s">
        <v>177</v>
      </c>
      <c r="B45" s="53">
        <v>93040</v>
      </c>
      <c r="C45" s="9" t="s">
        <v>196</v>
      </c>
      <c r="D45" s="23" t="s">
        <v>221</v>
      </c>
      <c r="E45" s="26" t="s">
        <v>28</v>
      </c>
      <c r="F45" s="26">
        <v>1</v>
      </c>
      <c r="G45" s="43">
        <v>9.7200000000000006</v>
      </c>
      <c r="H45" s="18">
        <f t="shared" si="0"/>
        <v>9.7200000000000006</v>
      </c>
      <c r="I45" s="54">
        <f t="shared" si="1"/>
        <v>11.94102</v>
      </c>
    </row>
    <row r="46" spans="1:10" ht="16.5" customHeight="1" x14ac:dyDescent="0.2">
      <c r="A46" s="229" t="s">
        <v>7</v>
      </c>
      <c r="B46" s="230"/>
      <c r="C46" s="230"/>
      <c r="D46" s="230"/>
      <c r="E46" s="230"/>
      <c r="F46" s="230"/>
      <c r="G46" s="231"/>
      <c r="H46" s="22">
        <f>SUM(H44:H45)</f>
        <v>137.64000000000001</v>
      </c>
      <c r="I46" s="73">
        <f t="shared" si="1"/>
        <v>169.09074000000001</v>
      </c>
    </row>
    <row r="47" spans="1:10" ht="16.5" customHeight="1" x14ac:dyDescent="0.2">
      <c r="A47" s="55">
        <v>8</v>
      </c>
      <c r="B47" s="57"/>
      <c r="C47" s="57"/>
      <c r="D47" s="66" t="s">
        <v>37</v>
      </c>
      <c r="E47" s="60"/>
      <c r="F47" s="60"/>
      <c r="G47" s="60"/>
      <c r="H47" s="60"/>
      <c r="I47" s="60"/>
    </row>
    <row r="48" spans="1:10" ht="38.25" customHeight="1" x14ac:dyDescent="0.2">
      <c r="A48" s="41" t="s">
        <v>38</v>
      </c>
      <c r="B48" s="9">
        <v>86943</v>
      </c>
      <c r="C48" s="9" t="s">
        <v>196</v>
      </c>
      <c r="D48" s="17" t="s">
        <v>189</v>
      </c>
      <c r="E48" s="19" t="s">
        <v>28</v>
      </c>
      <c r="F48" s="19">
        <v>1</v>
      </c>
      <c r="G48" s="43">
        <v>172.94</v>
      </c>
      <c r="H48" s="18">
        <f t="shared" si="0"/>
        <v>172.94</v>
      </c>
      <c r="I48" s="54">
        <f t="shared" si="1"/>
        <v>212.45678999999998</v>
      </c>
      <c r="J48" s="47"/>
    </row>
    <row r="49" spans="1:13" ht="24.75" customHeight="1" x14ac:dyDescent="0.2">
      <c r="A49" s="41" t="s">
        <v>39</v>
      </c>
      <c r="B49" s="9">
        <v>95469</v>
      </c>
      <c r="C49" s="9" t="s">
        <v>196</v>
      </c>
      <c r="D49" s="23" t="s">
        <v>175</v>
      </c>
      <c r="E49" s="19" t="s">
        <v>28</v>
      </c>
      <c r="F49" s="19">
        <v>1</v>
      </c>
      <c r="G49" s="20">
        <v>176.48</v>
      </c>
      <c r="H49" s="18">
        <f t="shared" si="0"/>
        <v>176.48</v>
      </c>
      <c r="I49" s="54">
        <f t="shared" si="1"/>
        <v>216.80567999999997</v>
      </c>
      <c r="J49" s="47"/>
    </row>
    <row r="50" spans="1:13" ht="37.5" customHeight="1" x14ac:dyDescent="0.2">
      <c r="A50" s="41" t="s">
        <v>40</v>
      </c>
      <c r="B50" s="74" t="s">
        <v>197</v>
      </c>
      <c r="C50" s="9" t="s">
        <v>198</v>
      </c>
      <c r="D50" s="17" t="s">
        <v>162</v>
      </c>
      <c r="E50" s="19" t="s">
        <v>28</v>
      </c>
      <c r="F50" s="19">
        <v>1</v>
      </c>
      <c r="G50" s="20">
        <v>348.55</v>
      </c>
      <c r="H50" s="18">
        <f t="shared" si="0"/>
        <v>348.55</v>
      </c>
      <c r="I50" s="54">
        <f t="shared" si="1"/>
        <v>428.19367499999998</v>
      </c>
      <c r="J50" s="47"/>
    </row>
    <row r="51" spans="1:13" ht="26.25" customHeight="1" x14ac:dyDescent="0.2">
      <c r="A51" s="41" t="s">
        <v>73</v>
      </c>
      <c r="B51" s="74" t="s">
        <v>199</v>
      </c>
      <c r="C51" s="9" t="s">
        <v>198</v>
      </c>
      <c r="D51" s="17" t="s">
        <v>74</v>
      </c>
      <c r="E51" s="19" t="s">
        <v>28</v>
      </c>
      <c r="F51" s="19">
        <v>1</v>
      </c>
      <c r="G51" s="20">
        <v>66.52</v>
      </c>
      <c r="H51" s="18">
        <f t="shared" si="0"/>
        <v>66.52</v>
      </c>
      <c r="I51" s="54">
        <f t="shared" si="1"/>
        <v>81.719819999999984</v>
      </c>
      <c r="J51" s="47"/>
      <c r="M51" s="67"/>
    </row>
    <row r="52" spans="1:13" ht="36" customHeight="1" x14ac:dyDescent="0.2">
      <c r="A52" s="41" t="s">
        <v>41</v>
      </c>
      <c r="B52" s="28">
        <v>86934</v>
      </c>
      <c r="C52" s="9" t="s">
        <v>196</v>
      </c>
      <c r="D52" s="17" t="s">
        <v>190</v>
      </c>
      <c r="E52" s="19" t="s">
        <v>28</v>
      </c>
      <c r="F52" s="19">
        <v>1</v>
      </c>
      <c r="G52" s="20">
        <v>236.43</v>
      </c>
      <c r="H52" s="18">
        <f t="shared" si="0"/>
        <v>236.43</v>
      </c>
      <c r="I52" s="54">
        <f t="shared" si="1"/>
        <v>290.45425499999999</v>
      </c>
      <c r="J52" s="47"/>
    </row>
    <row r="53" spans="1:13" ht="27" customHeight="1" x14ac:dyDescent="0.2">
      <c r="A53" s="41" t="s">
        <v>42</v>
      </c>
      <c r="B53" s="74" t="s">
        <v>199</v>
      </c>
      <c r="C53" s="9" t="s">
        <v>198</v>
      </c>
      <c r="D53" s="17" t="s">
        <v>75</v>
      </c>
      <c r="E53" s="19" t="s">
        <v>28</v>
      </c>
      <c r="F53" s="19">
        <v>1</v>
      </c>
      <c r="G53" s="20">
        <f>G51</f>
        <v>66.52</v>
      </c>
      <c r="H53" s="18">
        <f t="shared" si="0"/>
        <v>66.52</v>
      </c>
      <c r="I53" s="54">
        <f t="shared" si="1"/>
        <v>81.719819999999984</v>
      </c>
      <c r="J53" s="47"/>
    </row>
    <row r="54" spans="1:13" ht="25.5" customHeight="1" x14ac:dyDescent="0.2">
      <c r="A54" s="41" t="s">
        <v>43</v>
      </c>
      <c r="B54" s="52">
        <v>34637</v>
      </c>
      <c r="C54" s="9" t="s">
        <v>196</v>
      </c>
      <c r="D54" s="23" t="s">
        <v>206</v>
      </c>
      <c r="E54" s="19" t="s">
        <v>28</v>
      </c>
      <c r="F54" s="19">
        <v>1</v>
      </c>
      <c r="G54" s="43">
        <v>167.92</v>
      </c>
      <c r="H54" s="18">
        <f t="shared" si="0"/>
        <v>167.92</v>
      </c>
      <c r="I54" s="54">
        <f t="shared" si="1"/>
        <v>206.28971999999996</v>
      </c>
      <c r="J54" s="47"/>
    </row>
    <row r="55" spans="1:13" ht="29.25" customHeight="1" x14ac:dyDescent="0.2">
      <c r="A55" s="41" t="s">
        <v>44</v>
      </c>
      <c r="B55" s="28">
        <v>94975</v>
      </c>
      <c r="C55" s="9" t="s">
        <v>196</v>
      </c>
      <c r="D55" s="23" t="s">
        <v>157</v>
      </c>
      <c r="E55" s="26" t="s">
        <v>145</v>
      </c>
      <c r="F55" s="26">
        <v>2.8000000000000001E-2</v>
      </c>
      <c r="G55" s="20">
        <v>300.41000000000003</v>
      </c>
      <c r="H55" s="18">
        <f t="shared" si="0"/>
        <v>8.411480000000001</v>
      </c>
      <c r="I55" s="54">
        <f t="shared" si="1"/>
        <v>10.333503180000001</v>
      </c>
      <c r="J55" s="47"/>
    </row>
    <row r="56" spans="1:13" ht="18" customHeight="1" x14ac:dyDescent="0.2">
      <c r="A56" s="41" t="s">
        <v>45</v>
      </c>
      <c r="B56" s="9">
        <v>9535</v>
      </c>
      <c r="C56" s="9" t="s">
        <v>196</v>
      </c>
      <c r="D56" s="23" t="s">
        <v>76</v>
      </c>
      <c r="E56" s="19" t="s">
        <v>28</v>
      </c>
      <c r="F56" s="19">
        <v>1</v>
      </c>
      <c r="G56" s="20">
        <v>59.55</v>
      </c>
      <c r="H56" s="18">
        <f t="shared" si="0"/>
        <v>59.55</v>
      </c>
      <c r="I56" s="54">
        <f t="shared" si="1"/>
        <v>73.157174999999995</v>
      </c>
      <c r="J56" s="47"/>
    </row>
    <row r="57" spans="1:13" ht="35.25" customHeight="1" x14ac:dyDescent="0.2">
      <c r="A57" s="41" t="s">
        <v>59</v>
      </c>
      <c r="B57" s="9" t="s">
        <v>143</v>
      </c>
      <c r="C57" s="9" t="s">
        <v>196</v>
      </c>
      <c r="D57" s="23" t="s">
        <v>142</v>
      </c>
      <c r="E57" s="19" t="s">
        <v>2</v>
      </c>
      <c r="F57" s="19">
        <v>1</v>
      </c>
      <c r="G57" s="20">
        <v>117.16</v>
      </c>
      <c r="H57" s="18">
        <f t="shared" si="0"/>
        <v>117.16</v>
      </c>
      <c r="I57" s="54">
        <f t="shared" si="1"/>
        <v>143.93105999999997</v>
      </c>
      <c r="J57" s="47"/>
    </row>
    <row r="58" spans="1:13" ht="35.25" customHeight="1" x14ac:dyDescent="0.2">
      <c r="A58" s="41" t="s">
        <v>140</v>
      </c>
      <c r="B58" s="44">
        <v>94650</v>
      </c>
      <c r="C58" s="9" t="s">
        <v>196</v>
      </c>
      <c r="D58" s="23" t="s">
        <v>207</v>
      </c>
      <c r="E58" s="19" t="s">
        <v>55</v>
      </c>
      <c r="F58" s="19">
        <v>3</v>
      </c>
      <c r="G58" s="20">
        <v>12.86</v>
      </c>
      <c r="H58" s="18">
        <f t="shared" si="0"/>
        <v>38.58</v>
      </c>
      <c r="I58" s="54">
        <f t="shared" si="1"/>
        <v>47.395529999999994</v>
      </c>
      <c r="J58" s="47"/>
    </row>
    <row r="59" spans="1:13" ht="16.5" customHeight="1" x14ac:dyDescent="0.2">
      <c r="A59" s="41" t="s">
        <v>150</v>
      </c>
      <c r="B59" s="29" t="s">
        <v>116</v>
      </c>
      <c r="C59" s="65"/>
      <c r="D59" s="23" t="s">
        <v>136</v>
      </c>
      <c r="E59" s="16" t="s">
        <v>28</v>
      </c>
      <c r="F59" s="19">
        <v>1</v>
      </c>
      <c r="G59" s="28">
        <v>499.09</v>
      </c>
      <c r="H59" s="18">
        <f t="shared" si="0"/>
        <v>499.09</v>
      </c>
      <c r="I59" s="54">
        <f t="shared" si="1"/>
        <v>613.1320649999999</v>
      </c>
      <c r="J59" s="6"/>
    </row>
    <row r="60" spans="1:13" ht="16.5" customHeight="1" x14ac:dyDescent="0.2">
      <c r="A60" s="229" t="s">
        <v>7</v>
      </c>
      <c r="B60" s="230"/>
      <c r="C60" s="230"/>
      <c r="D60" s="230"/>
      <c r="E60" s="230"/>
      <c r="F60" s="230"/>
      <c r="G60" s="231"/>
      <c r="H60" s="38">
        <f>SUM(H48:H59)</f>
        <v>1958.15148</v>
      </c>
      <c r="I60" s="73">
        <f t="shared" si="1"/>
        <v>2405.58909318</v>
      </c>
    </row>
    <row r="61" spans="1:13" ht="16.5" customHeight="1" x14ac:dyDescent="0.2">
      <c r="A61" s="55">
        <v>9</v>
      </c>
      <c r="B61" s="57"/>
      <c r="C61" s="57"/>
      <c r="D61" s="66" t="s">
        <v>200</v>
      </c>
      <c r="E61" s="60"/>
      <c r="F61" s="60"/>
      <c r="G61" s="60"/>
      <c r="H61" s="60"/>
      <c r="I61" s="60"/>
    </row>
    <row r="62" spans="1:13" ht="16.5" customHeight="1" x14ac:dyDescent="0.2">
      <c r="A62" s="41" t="s">
        <v>47</v>
      </c>
      <c r="B62" s="8">
        <v>93358</v>
      </c>
      <c r="C62" s="9" t="s">
        <v>196</v>
      </c>
      <c r="D62" s="15" t="s">
        <v>178</v>
      </c>
      <c r="E62" s="19" t="s">
        <v>184</v>
      </c>
      <c r="F62" s="18">
        <v>0.72</v>
      </c>
      <c r="G62" s="20">
        <v>47.63</v>
      </c>
      <c r="H62" s="18">
        <f t="shared" si="0"/>
        <v>34.293599999999998</v>
      </c>
      <c r="I62" s="54">
        <f t="shared" si="1"/>
        <v>42.129687599999997</v>
      </c>
      <c r="K62" s="47"/>
    </row>
    <row r="63" spans="1:13" ht="27" customHeight="1" x14ac:dyDescent="0.2">
      <c r="A63" s="41" t="s">
        <v>48</v>
      </c>
      <c r="B63" s="29">
        <v>89714</v>
      </c>
      <c r="C63" s="9" t="s">
        <v>196</v>
      </c>
      <c r="D63" s="23" t="s">
        <v>218</v>
      </c>
      <c r="E63" s="26" t="s">
        <v>55</v>
      </c>
      <c r="F63" s="27">
        <v>12</v>
      </c>
      <c r="G63" s="20">
        <v>34.32</v>
      </c>
      <c r="H63" s="18">
        <f t="shared" si="0"/>
        <v>411.84000000000003</v>
      </c>
      <c r="I63" s="54">
        <f t="shared" si="1"/>
        <v>505.94544000000002</v>
      </c>
      <c r="K63" s="47"/>
    </row>
    <row r="64" spans="1:13" ht="16.5" customHeight="1" x14ac:dyDescent="0.2">
      <c r="A64" s="41" t="s">
        <v>49</v>
      </c>
      <c r="B64" s="29">
        <v>1965</v>
      </c>
      <c r="C64" s="9" t="s">
        <v>196</v>
      </c>
      <c r="D64" s="23" t="s">
        <v>201</v>
      </c>
      <c r="E64" s="26" t="s">
        <v>2</v>
      </c>
      <c r="F64" s="27">
        <v>2</v>
      </c>
      <c r="G64" s="20">
        <v>25.32</v>
      </c>
      <c r="H64" s="18">
        <f t="shared" si="0"/>
        <v>50.64</v>
      </c>
      <c r="I64" s="54">
        <f t="shared" si="1"/>
        <v>62.211239999999997</v>
      </c>
      <c r="K64" s="47"/>
    </row>
    <row r="65" spans="1:11" ht="17.25" customHeight="1" x14ac:dyDescent="0.2">
      <c r="A65" s="41" t="s">
        <v>50</v>
      </c>
      <c r="B65" s="10">
        <v>37953</v>
      </c>
      <c r="C65" s="9" t="s">
        <v>196</v>
      </c>
      <c r="D65" s="23" t="s">
        <v>202</v>
      </c>
      <c r="E65" s="26" t="s">
        <v>2</v>
      </c>
      <c r="F65" s="27">
        <v>1</v>
      </c>
      <c r="G65" s="20">
        <v>3.75</v>
      </c>
      <c r="H65" s="18">
        <f t="shared" si="0"/>
        <v>3.75</v>
      </c>
      <c r="I65" s="54">
        <f t="shared" si="1"/>
        <v>4.6068749999999996</v>
      </c>
      <c r="K65" s="47"/>
    </row>
    <row r="66" spans="1:11" ht="15.75" customHeight="1" x14ac:dyDescent="0.2">
      <c r="A66" s="41" t="s">
        <v>51</v>
      </c>
      <c r="B66" s="10">
        <v>2696</v>
      </c>
      <c r="C66" s="9" t="s">
        <v>196</v>
      </c>
      <c r="D66" s="23" t="s">
        <v>203</v>
      </c>
      <c r="E66" s="26" t="s">
        <v>204</v>
      </c>
      <c r="F66" s="27">
        <v>1.5</v>
      </c>
      <c r="G66" s="20">
        <v>13.59</v>
      </c>
      <c r="H66" s="18">
        <f t="shared" si="0"/>
        <v>20.384999999999998</v>
      </c>
      <c r="I66" s="54">
        <f t="shared" si="1"/>
        <v>25.042972499999998</v>
      </c>
      <c r="K66" s="47"/>
    </row>
    <row r="67" spans="1:11" ht="16.5" customHeight="1" x14ac:dyDescent="0.2">
      <c r="A67" s="229" t="s">
        <v>7</v>
      </c>
      <c r="B67" s="230"/>
      <c r="C67" s="230"/>
      <c r="D67" s="230"/>
      <c r="E67" s="230"/>
      <c r="F67" s="230"/>
      <c r="G67" s="231"/>
      <c r="H67" s="22">
        <f>SUM(H62:H66)</f>
        <v>520.90859999999998</v>
      </c>
      <c r="I67" s="73">
        <f t="shared" si="1"/>
        <v>639.93621509999991</v>
      </c>
    </row>
    <row r="68" spans="1:11" ht="16.5" customHeight="1" x14ac:dyDescent="0.2">
      <c r="A68" s="232" t="s">
        <v>57</v>
      </c>
      <c r="B68" s="230"/>
      <c r="C68" s="230"/>
      <c r="D68" s="230"/>
      <c r="E68" s="230"/>
      <c r="F68" s="230"/>
      <c r="G68" s="231"/>
      <c r="H68" s="38">
        <f>SUM(H8+H12+H15+H21+H28+H33+H38+H42+H46+H60+H67)</f>
        <v>7495.1746799999992</v>
      </c>
      <c r="I68" s="73">
        <f t="shared" si="1"/>
        <v>9207.8220943799988</v>
      </c>
    </row>
    <row r="69" spans="1:11" ht="16.5" customHeight="1" x14ac:dyDescent="0.2">
      <c r="A69" s="233" t="s">
        <v>213</v>
      </c>
      <c r="B69" s="230"/>
      <c r="C69" s="230"/>
      <c r="D69" s="230"/>
      <c r="E69" s="230"/>
      <c r="F69" s="230"/>
      <c r="G69" s="231"/>
      <c r="H69" s="51">
        <f>H68*0.2285</f>
        <v>1712.6474143799999</v>
      </c>
      <c r="I69" s="54"/>
    </row>
    <row r="70" spans="1:11" ht="16.5" customHeight="1" x14ac:dyDescent="0.2">
      <c r="A70" s="232" t="s">
        <v>56</v>
      </c>
      <c r="B70" s="230"/>
      <c r="C70" s="230"/>
      <c r="D70" s="230"/>
      <c r="E70" s="230"/>
      <c r="F70" s="230"/>
      <c r="G70" s="231"/>
      <c r="H70" s="51">
        <f>SUM(H68+H69)</f>
        <v>9207.8220943799988</v>
      </c>
      <c r="I70" s="73">
        <f>SUM(I8+I12+I15+I21+I28+I33+I38+I42+I46+I60+I67)</f>
        <v>9207.8220943800006</v>
      </c>
    </row>
    <row r="71" spans="1:11" x14ac:dyDescent="0.2">
      <c r="C71" s="6"/>
      <c r="D71" s="6"/>
      <c r="E71" s="6"/>
      <c r="F71" s="6"/>
      <c r="G71" s="6"/>
      <c r="H71" s="6"/>
      <c r="I71" s="6"/>
    </row>
    <row r="72" spans="1:11" x14ac:dyDescent="0.2">
      <c r="G72" s="3"/>
    </row>
    <row r="73" spans="1:11" x14ac:dyDescent="0.2">
      <c r="G73" s="4"/>
    </row>
    <row r="74" spans="1:11" x14ac:dyDescent="0.2">
      <c r="G74" s="4"/>
    </row>
    <row r="77" spans="1:11" x14ac:dyDescent="0.2">
      <c r="G77" s="4"/>
    </row>
    <row r="79" spans="1:11" x14ac:dyDescent="0.2">
      <c r="G79" s="4"/>
    </row>
  </sheetData>
  <mergeCells count="18">
    <mergeCell ref="A46:G46"/>
    <mergeCell ref="C1:I1"/>
    <mergeCell ref="D2:G2"/>
    <mergeCell ref="D3:G3"/>
    <mergeCell ref="A8:G8"/>
    <mergeCell ref="A12:G12"/>
    <mergeCell ref="A15:G15"/>
    <mergeCell ref="H3:I3"/>
    <mergeCell ref="D21:G21"/>
    <mergeCell ref="A28:G28"/>
    <mergeCell ref="A33:G33"/>
    <mergeCell ref="A38:G38"/>
    <mergeCell ref="A42:G42"/>
    <mergeCell ref="A60:G60"/>
    <mergeCell ref="A67:G67"/>
    <mergeCell ref="A68:G68"/>
    <mergeCell ref="A69:G69"/>
    <mergeCell ref="A70:G70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6"/>
  <sheetViews>
    <sheetView workbookViewId="0">
      <selection activeCell="F129" sqref="F129"/>
    </sheetView>
  </sheetViews>
  <sheetFormatPr defaultRowHeight="12.75" x14ac:dyDescent="0.2"/>
  <cols>
    <col min="1" max="1" width="5.7109375" customWidth="1"/>
    <col min="2" max="2" width="12.7109375" customWidth="1"/>
    <col min="3" max="3" width="14.85546875" customWidth="1"/>
    <col min="4" max="4" width="66" customWidth="1"/>
    <col min="5" max="5" width="10.28515625" customWidth="1"/>
    <col min="6" max="6" width="10.7109375" customWidth="1"/>
    <col min="7" max="7" width="10.5703125" customWidth="1"/>
    <col min="8" max="9" width="11" customWidth="1"/>
  </cols>
  <sheetData>
    <row r="1" spans="1:11" s="201" customFormat="1" ht="70.5" customHeight="1" thickBot="1" x14ac:dyDescent="0.25">
      <c r="A1" s="244"/>
      <c r="B1" s="245"/>
      <c r="C1" s="245"/>
      <c r="D1" s="245"/>
      <c r="E1" s="245"/>
      <c r="F1" s="245"/>
      <c r="G1" s="245"/>
      <c r="H1" s="245"/>
      <c r="I1" s="246"/>
    </row>
    <row r="2" spans="1:11" x14ac:dyDescent="0.2">
      <c r="A2" s="207"/>
      <c r="B2" s="208"/>
      <c r="C2" s="209"/>
      <c r="D2" s="250" t="s">
        <v>265</v>
      </c>
      <c r="E2" s="251"/>
      <c r="F2" s="251"/>
      <c r="G2" s="251"/>
      <c r="H2" s="209"/>
      <c r="I2" s="210"/>
    </row>
    <row r="3" spans="1:11" ht="13.5" thickBot="1" x14ac:dyDescent="0.25">
      <c r="A3" s="211"/>
      <c r="B3" s="212"/>
      <c r="C3" s="213"/>
      <c r="D3" s="252" t="s">
        <v>447</v>
      </c>
      <c r="E3" s="253"/>
      <c r="F3" s="253"/>
      <c r="G3" s="254"/>
      <c r="H3" s="255" t="s">
        <v>442</v>
      </c>
      <c r="I3" s="256"/>
    </row>
    <row r="4" spans="1:11" ht="24" x14ac:dyDescent="0.2">
      <c r="A4" s="202" t="s">
        <v>0</v>
      </c>
      <c r="B4" s="203" t="s">
        <v>194</v>
      </c>
      <c r="C4" s="204" t="s">
        <v>195</v>
      </c>
      <c r="D4" s="202" t="s">
        <v>1</v>
      </c>
      <c r="E4" s="202" t="s">
        <v>2</v>
      </c>
      <c r="F4" s="205" t="s">
        <v>3</v>
      </c>
      <c r="G4" s="202" t="s">
        <v>4</v>
      </c>
      <c r="H4" s="202" t="s">
        <v>60</v>
      </c>
      <c r="I4" s="206" t="s">
        <v>66</v>
      </c>
    </row>
    <row r="5" spans="1:11" ht="16.5" customHeight="1" x14ac:dyDescent="0.2">
      <c r="A5" s="55">
        <v>1</v>
      </c>
      <c r="B5" s="57"/>
      <c r="C5" s="57"/>
      <c r="D5" s="56" t="s">
        <v>223</v>
      </c>
      <c r="E5" s="57"/>
      <c r="F5" s="58"/>
      <c r="G5" s="57"/>
      <c r="H5" s="57"/>
      <c r="I5" s="57"/>
    </row>
    <row r="6" spans="1:11" ht="16.5" customHeight="1" x14ac:dyDescent="0.2">
      <c r="A6" s="41" t="s">
        <v>5</v>
      </c>
      <c r="B6" s="8">
        <v>90777</v>
      </c>
      <c r="C6" s="8" t="s">
        <v>196</v>
      </c>
      <c r="D6" s="15" t="s">
        <v>224</v>
      </c>
      <c r="E6" s="19" t="s">
        <v>225</v>
      </c>
      <c r="F6" s="18">
        <v>2.5</v>
      </c>
      <c r="G6" s="20">
        <v>96.41</v>
      </c>
      <c r="H6" s="18">
        <f>F6*G6</f>
        <v>241.02499999999998</v>
      </c>
      <c r="I6" s="54">
        <f>H6*1.2882</f>
        <v>310.488405</v>
      </c>
    </row>
    <row r="7" spans="1:11" ht="16.5" customHeight="1" x14ac:dyDescent="0.2">
      <c r="A7" s="41" t="s">
        <v>6</v>
      </c>
      <c r="B7" s="76">
        <v>90776</v>
      </c>
      <c r="C7" s="8" t="s">
        <v>196</v>
      </c>
      <c r="D7" s="15" t="s">
        <v>226</v>
      </c>
      <c r="E7" s="19" t="s">
        <v>225</v>
      </c>
      <c r="F7" s="18">
        <v>8.6</v>
      </c>
      <c r="G7" s="20">
        <v>43.58</v>
      </c>
      <c r="H7" s="18">
        <f t="shared" ref="H7" si="0">F7*G7</f>
        <v>374.78799999999995</v>
      </c>
      <c r="I7" s="54">
        <f t="shared" ref="I7:I70" si="1">H7*1.2882</f>
        <v>482.80190159999995</v>
      </c>
    </row>
    <row r="8" spans="1:11" ht="16.5" customHeight="1" x14ac:dyDescent="0.2">
      <c r="A8" s="239" t="s">
        <v>7</v>
      </c>
      <c r="B8" s="230"/>
      <c r="C8" s="230"/>
      <c r="D8" s="230"/>
      <c r="E8" s="230"/>
      <c r="F8" s="230"/>
      <c r="G8" s="231"/>
      <c r="H8" s="22">
        <f>SUM(H6:H7)</f>
        <v>615.81299999999987</v>
      </c>
      <c r="I8" s="54">
        <f t="shared" si="1"/>
        <v>793.29030659999989</v>
      </c>
    </row>
    <row r="9" spans="1:11" ht="16.5" customHeight="1" x14ac:dyDescent="0.2">
      <c r="A9" s="55">
        <v>2</v>
      </c>
      <c r="B9" s="57"/>
      <c r="C9" s="57"/>
      <c r="D9" s="56" t="s">
        <v>139</v>
      </c>
      <c r="E9" s="57"/>
      <c r="F9" s="58"/>
      <c r="G9" s="57"/>
      <c r="H9" s="57"/>
      <c r="I9" s="54">
        <f t="shared" si="1"/>
        <v>0</v>
      </c>
    </row>
    <row r="10" spans="1:11" ht="16.5" customHeight="1" x14ac:dyDescent="0.2">
      <c r="A10" s="41" t="s">
        <v>9</v>
      </c>
      <c r="B10" s="29">
        <v>98519</v>
      </c>
      <c r="C10" s="8" t="s">
        <v>196</v>
      </c>
      <c r="D10" s="15" t="s">
        <v>270</v>
      </c>
      <c r="E10" s="19" t="s">
        <v>144</v>
      </c>
      <c r="F10" s="18">
        <v>22.02</v>
      </c>
      <c r="G10" s="43">
        <v>1.59</v>
      </c>
      <c r="H10" s="18">
        <f>F10*G10</f>
        <v>35.011800000000001</v>
      </c>
      <c r="I10" s="54">
        <f t="shared" si="1"/>
        <v>45.102200760000002</v>
      </c>
      <c r="K10">
        <f>G10*0.9</f>
        <v>1.431</v>
      </c>
    </row>
    <row r="11" spans="1:11" ht="25.5" customHeight="1" x14ac:dyDescent="0.2">
      <c r="A11" s="41" t="s">
        <v>10</v>
      </c>
      <c r="B11" s="102" t="s">
        <v>305</v>
      </c>
      <c r="C11" s="83" t="s">
        <v>198</v>
      </c>
      <c r="D11" s="84" t="s">
        <v>304</v>
      </c>
      <c r="E11" s="19" t="s">
        <v>144</v>
      </c>
      <c r="F11" s="19">
        <v>3.45</v>
      </c>
      <c r="G11" s="101">
        <v>49.91</v>
      </c>
      <c r="H11" s="18">
        <f t="shared" ref="H11:H62" si="2">F11*G11</f>
        <v>172.18950000000001</v>
      </c>
      <c r="I11" s="54">
        <f t="shared" si="1"/>
        <v>221.81451390000001</v>
      </c>
    </row>
    <row r="12" spans="1:11" ht="16.5" customHeight="1" x14ac:dyDescent="0.2">
      <c r="A12" s="239" t="s">
        <v>7</v>
      </c>
      <c r="B12" s="230"/>
      <c r="C12" s="230"/>
      <c r="D12" s="230"/>
      <c r="E12" s="230"/>
      <c r="F12" s="230"/>
      <c r="G12" s="231"/>
      <c r="H12" s="22">
        <f>SUM(H10:H11)</f>
        <v>207.2013</v>
      </c>
      <c r="I12" s="54">
        <f t="shared" si="1"/>
        <v>266.91671466000003</v>
      </c>
      <c r="K12">
        <f t="shared" ref="K12:K74" si="3">G12*0.9</f>
        <v>0</v>
      </c>
    </row>
    <row r="13" spans="1:11" ht="16.5" customHeight="1" x14ac:dyDescent="0.2">
      <c r="A13" s="55">
        <v>3</v>
      </c>
      <c r="B13" s="57"/>
      <c r="C13" s="57"/>
      <c r="D13" s="56" t="s">
        <v>8</v>
      </c>
      <c r="E13" s="60"/>
      <c r="F13" s="60"/>
      <c r="G13" s="60"/>
      <c r="H13" s="60"/>
      <c r="I13" s="54">
        <f t="shared" si="1"/>
        <v>0</v>
      </c>
      <c r="K13">
        <f t="shared" si="3"/>
        <v>0</v>
      </c>
    </row>
    <row r="14" spans="1:11" ht="17.25" customHeight="1" x14ac:dyDescent="0.2">
      <c r="A14" s="41" t="s">
        <v>13</v>
      </c>
      <c r="B14" s="45">
        <v>93358</v>
      </c>
      <c r="C14" s="8" t="s">
        <v>196</v>
      </c>
      <c r="D14" s="17" t="s">
        <v>263</v>
      </c>
      <c r="E14" s="19" t="s">
        <v>145</v>
      </c>
      <c r="F14" s="19">
        <v>0.41</v>
      </c>
      <c r="G14" s="33">
        <v>64.52</v>
      </c>
      <c r="H14" s="18">
        <f t="shared" si="2"/>
        <v>26.453199999999995</v>
      </c>
      <c r="I14" s="54">
        <f t="shared" si="1"/>
        <v>34.077012239999995</v>
      </c>
      <c r="K14">
        <f t="shared" si="3"/>
        <v>58.067999999999998</v>
      </c>
    </row>
    <row r="15" spans="1:11" ht="24.75" customHeight="1" x14ac:dyDescent="0.2">
      <c r="A15" s="41" t="s">
        <v>149</v>
      </c>
      <c r="B15" s="223">
        <v>102487</v>
      </c>
      <c r="C15" s="9" t="s">
        <v>196</v>
      </c>
      <c r="D15" s="17" t="s">
        <v>448</v>
      </c>
      <c r="E15" s="19" t="s">
        <v>145</v>
      </c>
      <c r="F15" s="19">
        <v>0.41</v>
      </c>
      <c r="G15" s="33">
        <v>501.17</v>
      </c>
      <c r="H15" s="18">
        <f t="shared" si="2"/>
        <v>205.47970000000001</v>
      </c>
      <c r="I15" s="54">
        <f t="shared" si="1"/>
        <v>264.69894954</v>
      </c>
    </row>
    <row r="16" spans="1:11" ht="16.5" customHeight="1" x14ac:dyDescent="0.2">
      <c r="A16" s="229" t="s">
        <v>7</v>
      </c>
      <c r="B16" s="230"/>
      <c r="C16" s="230"/>
      <c r="D16" s="230"/>
      <c r="E16" s="230"/>
      <c r="F16" s="230"/>
      <c r="G16" s="231"/>
      <c r="H16" s="22">
        <f>SUM(H14:H15)</f>
        <v>231.93290000000002</v>
      </c>
      <c r="I16" s="54">
        <f t="shared" si="1"/>
        <v>298.77596178000005</v>
      </c>
      <c r="K16">
        <f t="shared" si="3"/>
        <v>0</v>
      </c>
    </row>
    <row r="17" spans="1:11" ht="16.5" customHeight="1" x14ac:dyDescent="0.2">
      <c r="A17" s="55">
        <v>4</v>
      </c>
      <c r="B17" s="57"/>
      <c r="C17" s="57"/>
      <c r="D17" s="66" t="s">
        <v>12</v>
      </c>
      <c r="E17" s="60"/>
      <c r="F17" s="62"/>
      <c r="G17" s="60"/>
      <c r="H17" s="60"/>
      <c r="I17" s="54">
        <f t="shared" si="1"/>
        <v>0</v>
      </c>
      <c r="K17">
        <f t="shared" si="3"/>
        <v>0</v>
      </c>
    </row>
    <row r="18" spans="1:11" ht="24" x14ac:dyDescent="0.2">
      <c r="A18" s="41" t="s">
        <v>15</v>
      </c>
      <c r="B18" s="87">
        <v>101964</v>
      </c>
      <c r="C18" s="88" t="s">
        <v>196</v>
      </c>
      <c r="D18" s="17" t="s">
        <v>278</v>
      </c>
      <c r="E18" s="19" t="s">
        <v>144</v>
      </c>
      <c r="F18" s="19">
        <v>5.13</v>
      </c>
      <c r="G18" s="33">
        <v>172.01</v>
      </c>
      <c r="H18" s="18">
        <f t="shared" si="2"/>
        <v>882.41129999999998</v>
      </c>
      <c r="I18" s="54">
        <f t="shared" si="1"/>
        <v>1136.7222366599999</v>
      </c>
      <c r="K18">
        <f t="shared" si="3"/>
        <v>154.809</v>
      </c>
    </row>
    <row r="19" spans="1:11" ht="16.5" customHeight="1" x14ac:dyDescent="0.2">
      <c r="A19" s="229" t="s">
        <v>7</v>
      </c>
      <c r="B19" s="230"/>
      <c r="C19" s="230"/>
      <c r="D19" s="230"/>
      <c r="E19" s="230"/>
      <c r="F19" s="230"/>
      <c r="G19" s="231"/>
      <c r="H19" s="22">
        <f>H18</f>
        <v>882.41129999999998</v>
      </c>
      <c r="I19" s="54">
        <f t="shared" si="1"/>
        <v>1136.7222366599999</v>
      </c>
      <c r="K19">
        <f t="shared" si="3"/>
        <v>0</v>
      </c>
    </row>
    <row r="20" spans="1:11" ht="15" customHeight="1" x14ac:dyDescent="0.2">
      <c r="A20" s="55">
        <v>5</v>
      </c>
      <c r="B20" s="57"/>
      <c r="C20" s="57"/>
      <c r="D20" s="66" t="s">
        <v>16</v>
      </c>
      <c r="E20" s="60"/>
      <c r="F20" s="60"/>
      <c r="G20" s="60"/>
      <c r="H20" s="60"/>
      <c r="I20" s="54">
        <f t="shared" si="1"/>
        <v>0</v>
      </c>
      <c r="K20">
        <f t="shared" si="3"/>
        <v>0</v>
      </c>
    </row>
    <row r="21" spans="1:11" ht="27" customHeight="1" x14ac:dyDescent="0.2">
      <c r="A21" s="41" t="s">
        <v>31</v>
      </c>
      <c r="B21" s="87" t="s">
        <v>276</v>
      </c>
      <c r="C21" s="88" t="s">
        <v>198</v>
      </c>
      <c r="D21" s="17" t="s">
        <v>279</v>
      </c>
      <c r="E21" s="19" t="s">
        <v>144</v>
      </c>
      <c r="F21" s="18">
        <v>19.34</v>
      </c>
      <c r="G21" s="33">
        <v>45.95</v>
      </c>
      <c r="H21" s="18">
        <f t="shared" si="2"/>
        <v>888.673</v>
      </c>
      <c r="I21" s="54">
        <f t="shared" si="1"/>
        <v>1144.7885586</v>
      </c>
    </row>
    <row r="22" spans="1:11" ht="37.5" customHeight="1" x14ac:dyDescent="0.2">
      <c r="A22" s="41" t="s">
        <v>32</v>
      </c>
      <c r="B22" s="87" t="s">
        <v>276</v>
      </c>
      <c r="C22" s="88" t="s">
        <v>198</v>
      </c>
      <c r="D22" s="17" t="s">
        <v>303</v>
      </c>
      <c r="E22" s="19" t="s">
        <v>144</v>
      </c>
      <c r="F22" s="18">
        <v>2.16</v>
      </c>
      <c r="G22" s="33">
        <f>G21</f>
        <v>45.95</v>
      </c>
      <c r="H22" s="18">
        <f t="shared" si="2"/>
        <v>99.25200000000001</v>
      </c>
      <c r="I22" s="54">
        <f t="shared" si="1"/>
        <v>127.85642640000002</v>
      </c>
    </row>
    <row r="23" spans="1:11" ht="24" x14ac:dyDescent="0.2">
      <c r="A23" s="41" t="s">
        <v>61</v>
      </c>
      <c r="B23" s="87" t="s">
        <v>276</v>
      </c>
      <c r="C23" s="88" t="s">
        <v>198</v>
      </c>
      <c r="D23" s="17" t="s">
        <v>302</v>
      </c>
      <c r="E23" s="19" t="s">
        <v>144</v>
      </c>
      <c r="F23" s="18">
        <v>0.7</v>
      </c>
      <c r="G23" s="33">
        <f>G21</f>
        <v>45.95</v>
      </c>
      <c r="H23" s="18">
        <f t="shared" si="2"/>
        <v>32.164999999999999</v>
      </c>
      <c r="I23" s="54">
        <f t="shared" si="1"/>
        <v>41.434953</v>
      </c>
    </row>
    <row r="24" spans="1:11" ht="16.5" customHeight="1" x14ac:dyDescent="0.2">
      <c r="A24" s="229" t="s">
        <v>7</v>
      </c>
      <c r="B24" s="257"/>
      <c r="C24" s="257"/>
      <c r="D24" s="257"/>
      <c r="E24" s="257"/>
      <c r="F24" s="257"/>
      <c r="G24" s="258"/>
      <c r="H24" s="38">
        <f>SUM(H21:H23)</f>
        <v>1020.0899999999999</v>
      </c>
      <c r="I24" s="54">
        <f t="shared" si="1"/>
        <v>1314.0799379999999</v>
      </c>
      <c r="K24">
        <f t="shared" si="3"/>
        <v>0</v>
      </c>
    </row>
    <row r="25" spans="1:11" ht="18" customHeight="1" x14ac:dyDescent="0.2">
      <c r="A25" s="55">
        <v>6</v>
      </c>
      <c r="B25" s="57"/>
      <c r="C25" s="57"/>
      <c r="D25" s="66" t="s">
        <v>21</v>
      </c>
      <c r="E25" s="60"/>
      <c r="F25" s="60"/>
      <c r="G25" s="60"/>
      <c r="H25" s="60"/>
      <c r="I25" s="54">
        <f t="shared" si="1"/>
        <v>0</v>
      </c>
      <c r="K25">
        <f t="shared" si="3"/>
        <v>0</v>
      </c>
    </row>
    <row r="26" spans="1:11" ht="36" customHeight="1" x14ac:dyDescent="0.2">
      <c r="A26" s="41" t="s">
        <v>33</v>
      </c>
      <c r="B26" s="9">
        <v>87878</v>
      </c>
      <c r="C26" s="9" t="s">
        <v>196</v>
      </c>
      <c r="D26" s="17" t="s">
        <v>259</v>
      </c>
      <c r="E26" s="19" t="s">
        <v>144</v>
      </c>
      <c r="F26" s="18">
        <v>49.72</v>
      </c>
      <c r="G26" s="33">
        <v>3.95</v>
      </c>
      <c r="H26" s="18">
        <f t="shared" si="2"/>
        <v>196.39400000000001</v>
      </c>
      <c r="I26" s="54">
        <f t="shared" si="1"/>
        <v>252.99475080000002</v>
      </c>
      <c r="K26">
        <f t="shared" si="3"/>
        <v>3.5550000000000002</v>
      </c>
    </row>
    <row r="27" spans="1:11" ht="36" customHeight="1" x14ac:dyDescent="0.2">
      <c r="A27" s="41" t="s">
        <v>34</v>
      </c>
      <c r="B27" s="9">
        <v>87530</v>
      </c>
      <c r="C27" s="9" t="s">
        <v>196</v>
      </c>
      <c r="D27" s="17" t="s">
        <v>219</v>
      </c>
      <c r="E27" s="19" t="s">
        <v>144</v>
      </c>
      <c r="F27" s="18">
        <v>44.4</v>
      </c>
      <c r="G27" s="33">
        <v>34.619999999999997</v>
      </c>
      <c r="H27" s="18">
        <f t="shared" si="2"/>
        <v>1537.1279999999999</v>
      </c>
      <c r="I27" s="54">
        <f t="shared" si="1"/>
        <v>1980.1282896</v>
      </c>
      <c r="K27">
        <f t="shared" si="3"/>
        <v>31.157999999999998</v>
      </c>
    </row>
    <row r="28" spans="1:11" ht="36" customHeight="1" x14ac:dyDescent="0.2">
      <c r="A28" s="41" t="s">
        <v>232</v>
      </c>
      <c r="B28" s="9">
        <v>87530</v>
      </c>
      <c r="C28" s="9" t="s">
        <v>196</v>
      </c>
      <c r="D28" s="17" t="s">
        <v>220</v>
      </c>
      <c r="E28" s="19" t="s">
        <v>144</v>
      </c>
      <c r="F28" s="18">
        <v>4.32</v>
      </c>
      <c r="G28" s="33">
        <f>G27</f>
        <v>34.619999999999997</v>
      </c>
      <c r="H28" s="18">
        <f t="shared" si="2"/>
        <v>149.55840000000001</v>
      </c>
      <c r="I28" s="54">
        <f t="shared" si="1"/>
        <v>192.66113088</v>
      </c>
      <c r="K28">
        <f t="shared" si="3"/>
        <v>31.157999999999998</v>
      </c>
    </row>
    <row r="29" spans="1:11" ht="35.25" customHeight="1" x14ac:dyDescent="0.2">
      <c r="A29" s="41" t="s">
        <v>233</v>
      </c>
      <c r="B29" s="9">
        <v>87530</v>
      </c>
      <c r="C29" s="9" t="s">
        <v>196</v>
      </c>
      <c r="D29" s="17" t="s">
        <v>220</v>
      </c>
      <c r="E29" s="19" t="s">
        <v>144</v>
      </c>
      <c r="F29" s="18">
        <v>1</v>
      </c>
      <c r="G29" s="33">
        <f>G27</f>
        <v>34.619999999999997</v>
      </c>
      <c r="H29" s="18">
        <f t="shared" si="2"/>
        <v>34.619999999999997</v>
      </c>
      <c r="I29" s="54">
        <f t="shared" si="1"/>
        <v>44.597483999999994</v>
      </c>
      <c r="K29">
        <f t="shared" si="3"/>
        <v>31.157999999999998</v>
      </c>
    </row>
    <row r="30" spans="1:11" ht="36" x14ac:dyDescent="0.2">
      <c r="A30" s="42" t="s">
        <v>234</v>
      </c>
      <c r="B30" s="28">
        <v>87275</v>
      </c>
      <c r="C30" s="9" t="s">
        <v>196</v>
      </c>
      <c r="D30" s="23" t="s">
        <v>306</v>
      </c>
      <c r="E30" s="26" t="s">
        <v>144</v>
      </c>
      <c r="F30" s="27">
        <v>10.02</v>
      </c>
      <c r="G30" s="33">
        <v>60.82</v>
      </c>
      <c r="H30" s="18">
        <f t="shared" si="2"/>
        <v>609.41639999999995</v>
      </c>
      <c r="I30" s="54">
        <f t="shared" si="1"/>
        <v>785.05020647999993</v>
      </c>
      <c r="K30">
        <f t="shared" si="3"/>
        <v>54.738</v>
      </c>
    </row>
    <row r="31" spans="1:11" ht="16.5" customHeight="1" x14ac:dyDescent="0.2">
      <c r="A31" s="243" t="s">
        <v>7</v>
      </c>
      <c r="B31" s="230"/>
      <c r="C31" s="230"/>
      <c r="D31" s="230"/>
      <c r="E31" s="230"/>
      <c r="F31" s="230"/>
      <c r="G31" s="231"/>
      <c r="H31" s="38">
        <f>SUM(H26:H30)</f>
        <v>2527.1167999999998</v>
      </c>
      <c r="I31" s="54">
        <f t="shared" si="1"/>
        <v>3255.4318617599997</v>
      </c>
      <c r="K31">
        <f t="shared" si="3"/>
        <v>0</v>
      </c>
    </row>
    <row r="32" spans="1:11" ht="16.5" customHeight="1" x14ac:dyDescent="0.2">
      <c r="A32" s="55">
        <v>7</v>
      </c>
      <c r="B32" s="57"/>
      <c r="C32" s="57"/>
      <c r="D32" s="66" t="s">
        <v>210</v>
      </c>
      <c r="E32" s="60"/>
      <c r="F32" s="60"/>
      <c r="G32" s="60"/>
      <c r="H32" s="60"/>
      <c r="I32" s="54">
        <f t="shared" si="1"/>
        <v>0</v>
      </c>
      <c r="K32">
        <f t="shared" si="3"/>
        <v>0</v>
      </c>
    </row>
    <row r="33" spans="1:11" ht="24.75" customHeight="1" x14ac:dyDescent="0.2">
      <c r="A33" s="41" t="s">
        <v>36</v>
      </c>
      <c r="B33" s="100" t="s">
        <v>296</v>
      </c>
      <c r="C33" s="28" t="s">
        <v>198</v>
      </c>
      <c r="D33" s="23" t="s">
        <v>211</v>
      </c>
      <c r="E33" s="26" t="s">
        <v>209</v>
      </c>
      <c r="F33" s="27">
        <v>1</v>
      </c>
      <c r="G33" s="33">
        <v>471.84</v>
      </c>
      <c r="H33" s="18">
        <f t="shared" si="2"/>
        <v>471.84</v>
      </c>
      <c r="I33" s="54">
        <f t="shared" si="1"/>
        <v>607.82428800000002</v>
      </c>
    </row>
    <row r="34" spans="1:11" ht="27" customHeight="1" x14ac:dyDescent="0.2">
      <c r="A34" s="41" t="s">
        <v>177</v>
      </c>
      <c r="B34" s="9">
        <v>94559</v>
      </c>
      <c r="C34" s="9" t="s">
        <v>196</v>
      </c>
      <c r="D34" s="24" t="s">
        <v>214</v>
      </c>
      <c r="E34" s="19" t="s">
        <v>144</v>
      </c>
      <c r="F34" s="18">
        <v>0.36</v>
      </c>
      <c r="G34" s="33">
        <v>577.79</v>
      </c>
      <c r="H34" s="18">
        <f t="shared" si="2"/>
        <v>208.00439999999998</v>
      </c>
      <c r="I34" s="54">
        <f t="shared" si="1"/>
        <v>267.95126807999998</v>
      </c>
      <c r="K34">
        <f t="shared" si="3"/>
        <v>520.01099999999997</v>
      </c>
    </row>
    <row r="35" spans="1:11" ht="16.5" customHeight="1" x14ac:dyDescent="0.2">
      <c r="A35" s="41" t="s">
        <v>235</v>
      </c>
      <c r="B35" s="98" t="s">
        <v>283</v>
      </c>
      <c r="C35" s="28" t="s">
        <v>198</v>
      </c>
      <c r="D35" s="25" t="s">
        <v>71</v>
      </c>
      <c r="E35" s="19" t="s">
        <v>144</v>
      </c>
      <c r="F35" s="18">
        <v>0.36</v>
      </c>
      <c r="G35" s="101">
        <v>133.06</v>
      </c>
      <c r="H35" s="18">
        <f t="shared" si="2"/>
        <v>47.901600000000002</v>
      </c>
      <c r="I35" s="54">
        <f t="shared" si="1"/>
        <v>61.70684112</v>
      </c>
    </row>
    <row r="36" spans="1:11" ht="16.5" customHeight="1" x14ac:dyDescent="0.2">
      <c r="A36" s="229" t="s">
        <v>7</v>
      </c>
      <c r="B36" s="230"/>
      <c r="C36" s="230"/>
      <c r="D36" s="230"/>
      <c r="E36" s="230"/>
      <c r="F36" s="230"/>
      <c r="G36" s="231"/>
      <c r="H36" s="22">
        <f>SUM(H33:H35)</f>
        <v>727.74599999999998</v>
      </c>
      <c r="I36" s="54">
        <f t="shared" si="1"/>
        <v>937.48239720000004</v>
      </c>
      <c r="K36">
        <f t="shared" si="3"/>
        <v>0</v>
      </c>
    </row>
    <row r="37" spans="1:11" ht="15.75" customHeight="1" x14ac:dyDescent="0.2">
      <c r="A37" s="55">
        <v>8</v>
      </c>
      <c r="B37" s="57"/>
      <c r="C37" s="57"/>
      <c r="D37" s="66" t="s">
        <v>30</v>
      </c>
      <c r="E37" s="60"/>
      <c r="F37" s="60"/>
      <c r="G37" s="60"/>
      <c r="H37" s="60"/>
      <c r="I37" s="54">
        <f t="shared" si="1"/>
        <v>0</v>
      </c>
      <c r="K37">
        <f t="shared" si="3"/>
        <v>0</v>
      </c>
    </row>
    <row r="38" spans="1:11" ht="24.75" customHeight="1" x14ac:dyDescent="0.2">
      <c r="A38" s="41" t="s">
        <v>38</v>
      </c>
      <c r="B38" s="9">
        <v>94974</v>
      </c>
      <c r="C38" s="9" t="s">
        <v>196</v>
      </c>
      <c r="D38" s="17" t="s">
        <v>212</v>
      </c>
      <c r="E38" s="19" t="s">
        <v>184</v>
      </c>
      <c r="F38" s="18">
        <v>0.16</v>
      </c>
      <c r="G38" s="33">
        <v>391.21</v>
      </c>
      <c r="H38" s="18">
        <f t="shared" si="2"/>
        <v>62.593599999999995</v>
      </c>
      <c r="I38" s="54">
        <f t="shared" si="1"/>
        <v>80.633075519999991</v>
      </c>
      <c r="K38">
        <f t="shared" si="3"/>
        <v>352.089</v>
      </c>
    </row>
    <row r="39" spans="1:11" ht="27" customHeight="1" x14ac:dyDescent="0.2">
      <c r="A39" s="41" t="s">
        <v>39</v>
      </c>
      <c r="B39" s="9">
        <v>87246</v>
      </c>
      <c r="C39" s="9" t="s">
        <v>196</v>
      </c>
      <c r="D39" s="17" t="s">
        <v>185</v>
      </c>
      <c r="E39" s="19" t="s">
        <v>144</v>
      </c>
      <c r="F39" s="18">
        <v>2.63</v>
      </c>
      <c r="G39" s="33">
        <v>55.26</v>
      </c>
      <c r="H39" s="18">
        <f t="shared" si="2"/>
        <v>145.3338</v>
      </c>
      <c r="I39" s="54">
        <f t="shared" si="1"/>
        <v>187.21900116</v>
      </c>
      <c r="K39">
        <f t="shared" si="3"/>
        <v>49.734000000000002</v>
      </c>
    </row>
    <row r="40" spans="1:11" ht="24" customHeight="1" x14ac:dyDescent="0.2">
      <c r="A40" s="41" t="s">
        <v>40</v>
      </c>
      <c r="B40" s="9">
        <v>94994</v>
      </c>
      <c r="C40" s="9" t="s">
        <v>196</v>
      </c>
      <c r="D40" s="17" t="s">
        <v>186</v>
      </c>
      <c r="E40" s="19" t="s">
        <v>144</v>
      </c>
      <c r="F40" s="18">
        <v>8.02</v>
      </c>
      <c r="G40" s="33">
        <v>84.33</v>
      </c>
      <c r="H40" s="18">
        <f t="shared" si="2"/>
        <v>676.32659999999998</v>
      </c>
      <c r="I40" s="54">
        <f t="shared" si="1"/>
        <v>871.24392611999997</v>
      </c>
      <c r="K40">
        <f t="shared" si="3"/>
        <v>75.897000000000006</v>
      </c>
    </row>
    <row r="41" spans="1:11" ht="16.5" customHeight="1" x14ac:dyDescent="0.2">
      <c r="A41" s="229" t="s">
        <v>7</v>
      </c>
      <c r="B41" s="230"/>
      <c r="C41" s="230"/>
      <c r="D41" s="230"/>
      <c r="E41" s="230"/>
      <c r="F41" s="230"/>
      <c r="G41" s="231"/>
      <c r="H41" s="22">
        <f>SUM(H38:H40)</f>
        <v>884.25399999999991</v>
      </c>
      <c r="I41" s="54">
        <f t="shared" si="1"/>
        <v>1139.0960028</v>
      </c>
      <c r="K41">
        <f t="shared" si="3"/>
        <v>0</v>
      </c>
    </row>
    <row r="42" spans="1:11" ht="16.5" customHeight="1" x14ac:dyDescent="0.2">
      <c r="A42" s="55">
        <v>9</v>
      </c>
      <c r="B42" s="57"/>
      <c r="C42" s="57"/>
      <c r="D42" s="66" t="s">
        <v>153</v>
      </c>
      <c r="E42" s="60"/>
      <c r="F42" s="60"/>
      <c r="G42" s="60"/>
      <c r="H42" s="60"/>
      <c r="I42" s="54">
        <f t="shared" si="1"/>
        <v>0</v>
      </c>
      <c r="K42">
        <f t="shared" si="3"/>
        <v>0</v>
      </c>
    </row>
    <row r="43" spans="1:11" ht="24" x14ac:dyDescent="0.2">
      <c r="A43" s="41" t="s">
        <v>47</v>
      </c>
      <c r="B43" s="223">
        <v>88489</v>
      </c>
      <c r="C43" s="9" t="s">
        <v>196</v>
      </c>
      <c r="D43" s="23" t="s">
        <v>449</v>
      </c>
      <c r="E43" s="19" t="s">
        <v>62</v>
      </c>
      <c r="F43" s="18">
        <v>49.72</v>
      </c>
      <c r="G43" s="33">
        <v>11.47</v>
      </c>
      <c r="H43" s="18">
        <f t="shared" si="2"/>
        <v>570.28840000000002</v>
      </c>
      <c r="I43" s="54">
        <f t="shared" si="1"/>
        <v>734.64551688000006</v>
      </c>
      <c r="K43">
        <f t="shared" si="3"/>
        <v>10.323</v>
      </c>
    </row>
    <row r="44" spans="1:11" ht="24" x14ac:dyDescent="0.2">
      <c r="A44" s="41" t="s">
        <v>48</v>
      </c>
      <c r="B44" s="97" t="s">
        <v>271</v>
      </c>
      <c r="C44" s="88" t="s">
        <v>198</v>
      </c>
      <c r="D44" s="17" t="s">
        <v>188</v>
      </c>
      <c r="E44" s="19" t="s">
        <v>144</v>
      </c>
      <c r="F44" s="18">
        <v>3.28</v>
      </c>
      <c r="G44" s="33">
        <v>34.28</v>
      </c>
      <c r="H44" s="18">
        <f t="shared" si="2"/>
        <v>112.4384</v>
      </c>
      <c r="I44" s="54">
        <f t="shared" si="1"/>
        <v>144.84314688000001</v>
      </c>
    </row>
    <row r="45" spans="1:11" ht="16.5" customHeight="1" x14ac:dyDescent="0.2">
      <c r="A45" s="229" t="s">
        <v>7</v>
      </c>
      <c r="B45" s="230"/>
      <c r="C45" s="230"/>
      <c r="D45" s="230"/>
      <c r="E45" s="230"/>
      <c r="F45" s="230"/>
      <c r="G45" s="231"/>
      <c r="H45" s="22">
        <f>SUM(H43:H44)</f>
        <v>682.72680000000003</v>
      </c>
      <c r="I45" s="54">
        <f t="shared" si="1"/>
        <v>879.48866376000001</v>
      </c>
      <c r="K45">
        <f t="shared" si="3"/>
        <v>0</v>
      </c>
    </row>
    <row r="46" spans="1:11" ht="20.25" customHeight="1" x14ac:dyDescent="0.2">
      <c r="A46" s="55">
        <v>10</v>
      </c>
      <c r="B46" s="57"/>
      <c r="C46" s="57"/>
      <c r="D46" s="66" t="s">
        <v>35</v>
      </c>
      <c r="E46" s="60"/>
      <c r="F46" s="60"/>
      <c r="G46" s="60"/>
      <c r="H46" s="60"/>
      <c r="I46" s="54">
        <f t="shared" si="1"/>
        <v>0</v>
      </c>
      <c r="K46">
        <f t="shared" si="3"/>
        <v>0</v>
      </c>
    </row>
    <row r="47" spans="1:11" ht="75" customHeight="1" x14ac:dyDescent="0.2">
      <c r="A47" s="41" t="s">
        <v>53</v>
      </c>
      <c r="B47" s="103" t="s">
        <v>307</v>
      </c>
      <c r="C47" s="88" t="s">
        <v>198</v>
      </c>
      <c r="D47" s="23" t="s">
        <v>308</v>
      </c>
      <c r="E47" s="26" t="s">
        <v>28</v>
      </c>
      <c r="F47" s="26">
        <v>1</v>
      </c>
      <c r="G47" s="33">
        <v>223.46</v>
      </c>
      <c r="H47" s="18">
        <f t="shared" si="2"/>
        <v>223.46</v>
      </c>
      <c r="I47" s="54">
        <f t="shared" si="1"/>
        <v>287.86117200000001</v>
      </c>
    </row>
    <row r="48" spans="1:11" ht="27" customHeight="1" x14ac:dyDescent="0.2">
      <c r="A48" s="41" t="s">
        <v>356</v>
      </c>
      <c r="B48" s="53">
        <v>91926</v>
      </c>
      <c r="C48" s="88" t="s">
        <v>196</v>
      </c>
      <c r="D48" s="23" t="s">
        <v>357</v>
      </c>
      <c r="E48" s="26" t="s">
        <v>55</v>
      </c>
      <c r="F48" s="26">
        <v>4.75</v>
      </c>
      <c r="G48" s="33">
        <v>3.33</v>
      </c>
      <c r="H48" s="18">
        <f t="shared" ref="H48" si="4">F48*G48</f>
        <v>15.817500000000001</v>
      </c>
      <c r="I48" s="54">
        <f t="shared" si="1"/>
        <v>20.376103500000003</v>
      </c>
      <c r="K48">
        <f t="shared" si="3"/>
        <v>2.9970000000000003</v>
      </c>
    </row>
    <row r="49" spans="1:11" x14ac:dyDescent="0.2">
      <c r="A49" s="41" t="s">
        <v>54</v>
      </c>
      <c r="B49" s="53">
        <v>97610</v>
      </c>
      <c r="C49" s="88" t="s">
        <v>196</v>
      </c>
      <c r="D49" s="23" t="s">
        <v>309</v>
      </c>
      <c r="E49" s="26" t="s">
        <v>28</v>
      </c>
      <c r="F49" s="26">
        <v>1</v>
      </c>
      <c r="G49" s="33">
        <v>13.9</v>
      </c>
      <c r="H49" s="18">
        <f t="shared" si="2"/>
        <v>13.9</v>
      </c>
      <c r="I49" s="54">
        <f t="shared" si="1"/>
        <v>17.90598</v>
      </c>
      <c r="K49">
        <f t="shared" si="3"/>
        <v>12.51</v>
      </c>
    </row>
    <row r="50" spans="1:11" ht="20.25" customHeight="1" x14ac:dyDescent="0.2">
      <c r="A50" s="229" t="s">
        <v>7</v>
      </c>
      <c r="B50" s="230"/>
      <c r="C50" s="230"/>
      <c r="D50" s="230"/>
      <c r="E50" s="230"/>
      <c r="F50" s="230"/>
      <c r="G50" s="231"/>
      <c r="H50" s="22">
        <f>SUM(H47:H49)</f>
        <v>253.17750000000001</v>
      </c>
      <c r="I50" s="54">
        <f t="shared" si="1"/>
        <v>326.14325550000001</v>
      </c>
      <c r="K50">
        <f t="shared" si="3"/>
        <v>0</v>
      </c>
    </row>
    <row r="51" spans="1:11" ht="20.25" customHeight="1" x14ac:dyDescent="0.2">
      <c r="A51" s="55">
        <v>11</v>
      </c>
      <c r="B51" s="57"/>
      <c r="C51" s="57"/>
      <c r="D51" s="66" t="s">
        <v>37</v>
      </c>
      <c r="E51" s="60"/>
      <c r="F51" s="60"/>
      <c r="G51" s="60"/>
      <c r="H51" s="60"/>
      <c r="I51" s="54">
        <f t="shared" si="1"/>
        <v>0</v>
      </c>
      <c r="K51">
        <f t="shared" si="3"/>
        <v>0</v>
      </c>
    </row>
    <row r="52" spans="1:11" ht="25.5" customHeight="1" x14ac:dyDescent="0.2">
      <c r="A52" s="41" t="s">
        <v>236</v>
      </c>
      <c r="B52" s="9">
        <v>86943</v>
      </c>
      <c r="C52" s="9" t="s">
        <v>196</v>
      </c>
      <c r="D52" s="17" t="s">
        <v>189</v>
      </c>
      <c r="E52" s="19" t="s">
        <v>28</v>
      </c>
      <c r="F52" s="19">
        <v>1</v>
      </c>
      <c r="G52" s="33">
        <v>228.51</v>
      </c>
      <c r="H52" s="18">
        <f t="shared" si="2"/>
        <v>228.51</v>
      </c>
      <c r="I52" s="54">
        <f t="shared" si="1"/>
        <v>294.36658199999999</v>
      </c>
      <c r="K52">
        <f t="shared" si="3"/>
        <v>205.65899999999999</v>
      </c>
    </row>
    <row r="53" spans="1:11" ht="26.25" customHeight="1" x14ac:dyDescent="0.2">
      <c r="A53" s="41" t="s">
        <v>237</v>
      </c>
      <c r="B53" s="88" t="s">
        <v>281</v>
      </c>
      <c r="C53" s="9" t="s">
        <v>196</v>
      </c>
      <c r="D53" s="23" t="s">
        <v>282</v>
      </c>
      <c r="E53" s="19" t="s">
        <v>28</v>
      </c>
      <c r="F53" s="19">
        <v>1</v>
      </c>
      <c r="G53" s="33">
        <v>429.58</v>
      </c>
      <c r="H53" s="18">
        <f t="shared" si="2"/>
        <v>429.58</v>
      </c>
      <c r="I53" s="54">
        <f t="shared" si="1"/>
        <v>553.38495599999999</v>
      </c>
      <c r="K53">
        <f t="shared" si="3"/>
        <v>386.62200000000001</v>
      </c>
    </row>
    <row r="54" spans="1:11" ht="25.5" customHeight="1" x14ac:dyDescent="0.2">
      <c r="A54" s="41" t="s">
        <v>238</v>
      </c>
      <c r="B54" s="85">
        <v>36790</v>
      </c>
      <c r="C54" s="88" t="s">
        <v>295</v>
      </c>
      <c r="D54" s="17" t="s">
        <v>264</v>
      </c>
      <c r="E54" s="19" t="s">
        <v>28</v>
      </c>
      <c r="F54" s="19">
        <v>1</v>
      </c>
      <c r="G54" s="101">
        <v>217.42</v>
      </c>
      <c r="H54" s="18">
        <f t="shared" ref="H54" si="5">F54*G54</f>
        <v>217.42</v>
      </c>
      <c r="I54" s="54">
        <f t="shared" si="1"/>
        <v>280.080444</v>
      </c>
      <c r="K54">
        <f t="shared" si="3"/>
        <v>195.678</v>
      </c>
    </row>
    <row r="55" spans="1:11" ht="24" x14ac:dyDescent="0.2">
      <c r="A55" s="41" t="s">
        <v>239</v>
      </c>
      <c r="B55" s="100" t="s">
        <v>297</v>
      </c>
      <c r="C55" s="9" t="s">
        <v>198</v>
      </c>
      <c r="D55" s="17" t="s">
        <v>74</v>
      </c>
      <c r="E55" s="19" t="s">
        <v>28</v>
      </c>
      <c r="F55" s="19">
        <v>1</v>
      </c>
      <c r="G55" s="101">
        <v>100.3</v>
      </c>
      <c r="H55" s="18">
        <f t="shared" si="2"/>
        <v>100.3</v>
      </c>
      <c r="I55" s="54">
        <f t="shared" si="1"/>
        <v>129.20645999999999</v>
      </c>
    </row>
    <row r="56" spans="1:11" ht="25.5" customHeight="1" x14ac:dyDescent="0.2">
      <c r="A56" s="41" t="s">
        <v>240</v>
      </c>
      <c r="B56" s="28">
        <v>86934</v>
      </c>
      <c r="C56" s="9" t="s">
        <v>196</v>
      </c>
      <c r="D56" s="17" t="s">
        <v>190</v>
      </c>
      <c r="E56" s="19" t="s">
        <v>28</v>
      </c>
      <c r="F56" s="19">
        <v>1</v>
      </c>
      <c r="G56" s="101">
        <v>330.58</v>
      </c>
      <c r="H56" s="18">
        <f t="shared" si="2"/>
        <v>330.58</v>
      </c>
      <c r="I56" s="54">
        <f t="shared" si="1"/>
        <v>425.85315599999996</v>
      </c>
      <c r="K56">
        <f t="shared" si="3"/>
        <v>297.52199999999999</v>
      </c>
    </row>
    <row r="57" spans="1:11" ht="24" x14ac:dyDescent="0.2">
      <c r="A57" s="41" t="s">
        <v>241</v>
      </c>
      <c r="B57" s="100" t="s">
        <v>297</v>
      </c>
      <c r="C57" s="9" t="s">
        <v>198</v>
      </c>
      <c r="D57" s="17" t="s">
        <v>75</v>
      </c>
      <c r="E57" s="19" t="s">
        <v>28</v>
      </c>
      <c r="F57" s="19">
        <v>1</v>
      </c>
      <c r="G57" s="101">
        <f>G55</f>
        <v>100.3</v>
      </c>
      <c r="H57" s="18">
        <f t="shared" si="2"/>
        <v>100.3</v>
      </c>
      <c r="I57" s="54">
        <f t="shared" si="1"/>
        <v>129.20645999999999</v>
      </c>
    </row>
    <row r="58" spans="1:11" ht="26.25" customHeight="1" x14ac:dyDescent="0.2">
      <c r="A58" s="41" t="s">
        <v>242</v>
      </c>
      <c r="B58" s="52">
        <v>34637</v>
      </c>
      <c r="C58" s="9" t="s">
        <v>196</v>
      </c>
      <c r="D58" s="23" t="s">
        <v>248</v>
      </c>
      <c r="E58" s="19" t="s">
        <v>28</v>
      </c>
      <c r="F58" s="19">
        <v>1</v>
      </c>
      <c r="G58" s="101">
        <v>249.66</v>
      </c>
      <c r="H58" s="18">
        <f t="shared" si="2"/>
        <v>249.66</v>
      </c>
      <c r="I58" s="54">
        <f t="shared" si="1"/>
        <v>321.61201199999999</v>
      </c>
      <c r="K58">
        <f t="shared" si="3"/>
        <v>224.69399999999999</v>
      </c>
    </row>
    <row r="59" spans="1:11" ht="24" x14ac:dyDescent="0.2">
      <c r="A59" s="41" t="s">
        <v>243</v>
      </c>
      <c r="B59" s="28">
        <v>94975</v>
      </c>
      <c r="C59" s="28" t="s">
        <v>196</v>
      </c>
      <c r="D59" s="23" t="s">
        <v>277</v>
      </c>
      <c r="E59" s="26" t="s">
        <v>145</v>
      </c>
      <c r="F59" s="26">
        <v>0.05</v>
      </c>
      <c r="G59" s="101">
        <v>426.31</v>
      </c>
      <c r="H59" s="18">
        <f t="shared" si="2"/>
        <v>21.3155</v>
      </c>
      <c r="I59" s="54">
        <f t="shared" si="1"/>
        <v>27.458627100000001</v>
      </c>
      <c r="K59">
        <f t="shared" si="3"/>
        <v>383.67900000000003</v>
      </c>
    </row>
    <row r="60" spans="1:11" x14ac:dyDescent="0.2">
      <c r="A60" s="41" t="s">
        <v>244</v>
      </c>
      <c r="B60" s="87">
        <v>100860</v>
      </c>
      <c r="C60" s="9" t="s">
        <v>196</v>
      </c>
      <c r="D60" s="23" t="s">
        <v>76</v>
      </c>
      <c r="E60" s="19" t="s">
        <v>28</v>
      </c>
      <c r="F60" s="19">
        <v>1</v>
      </c>
      <c r="G60" s="101">
        <v>79.34</v>
      </c>
      <c r="H60" s="18">
        <f t="shared" si="2"/>
        <v>79.34</v>
      </c>
      <c r="I60" s="54">
        <f t="shared" si="1"/>
        <v>102.205788</v>
      </c>
      <c r="K60">
        <f t="shared" si="3"/>
        <v>71.406000000000006</v>
      </c>
    </row>
    <row r="61" spans="1:11" ht="39.75" customHeight="1" x14ac:dyDescent="0.2">
      <c r="A61" s="41" t="s">
        <v>245</v>
      </c>
      <c r="B61" s="87" t="s">
        <v>266</v>
      </c>
      <c r="C61" s="88" t="s">
        <v>198</v>
      </c>
      <c r="D61" s="23" t="s">
        <v>267</v>
      </c>
      <c r="E61" s="19" t="s">
        <v>2</v>
      </c>
      <c r="F61" s="19">
        <v>1</v>
      </c>
      <c r="G61" s="101">
        <v>239.73</v>
      </c>
      <c r="H61" s="18">
        <f t="shared" si="2"/>
        <v>239.73</v>
      </c>
      <c r="I61" s="54">
        <f t="shared" si="1"/>
        <v>308.82018599999998</v>
      </c>
    </row>
    <row r="62" spans="1:11" ht="35.25" customHeight="1" x14ac:dyDescent="0.2">
      <c r="A62" s="41" t="s">
        <v>246</v>
      </c>
      <c r="B62" s="44">
        <v>94650</v>
      </c>
      <c r="C62" s="9" t="s">
        <v>196</v>
      </c>
      <c r="D62" s="23" t="s">
        <v>207</v>
      </c>
      <c r="E62" s="19" t="s">
        <v>55</v>
      </c>
      <c r="F62" s="19">
        <v>3</v>
      </c>
      <c r="G62" s="101">
        <v>20.62</v>
      </c>
      <c r="H62" s="18">
        <f t="shared" si="2"/>
        <v>61.86</v>
      </c>
      <c r="I62" s="54">
        <f t="shared" si="1"/>
        <v>79.688051999999999</v>
      </c>
      <c r="K62">
        <f t="shared" si="3"/>
        <v>18.558</v>
      </c>
    </row>
    <row r="63" spans="1:11" ht="16.5" customHeight="1" x14ac:dyDescent="0.2">
      <c r="A63" s="41" t="s">
        <v>247</v>
      </c>
      <c r="B63" s="29" t="s">
        <v>116</v>
      </c>
      <c r="C63" s="88" t="s">
        <v>196</v>
      </c>
      <c r="D63" s="23" t="s">
        <v>136</v>
      </c>
      <c r="E63" s="16" t="s">
        <v>28</v>
      </c>
      <c r="F63" s="19">
        <v>1</v>
      </c>
      <c r="G63" s="33">
        <v>851.68</v>
      </c>
      <c r="H63" s="18">
        <f>F63*G63</f>
        <v>851.68</v>
      </c>
      <c r="I63" s="54">
        <f t="shared" si="1"/>
        <v>1097.134176</v>
      </c>
    </row>
    <row r="64" spans="1:11" ht="16.5" customHeight="1" x14ac:dyDescent="0.2">
      <c r="A64" s="229" t="s">
        <v>7</v>
      </c>
      <c r="B64" s="230"/>
      <c r="C64" s="230"/>
      <c r="D64" s="230"/>
      <c r="E64" s="230"/>
      <c r="F64" s="230"/>
      <c r="G64" s="231"/>
      <c r="H64" s="38">
        <f>SUM(H52:H63)</f>
        <v>2910.2754999999997</v>
      </c>
      <c r="I64" s="54">
        <f t="shared" si="1"/>
        <v>3749.0168990999996</v>
      </c>
      <c r="K64">
        <f t="shared" si="3"/>
        <v>0</v>
      </c>
    </row>
    <row r="65" spans="1:11" ht="18" customHeight="1" x14ac:dyDescent="0.2">
      <c r="A65" s="55">
        <v>12</v>
      </c>
      <c r="B65" s="57"/>
      <c r="C65" s="57"/>
      <c r="D65" s="66" t="s">
        <v>46</v>
      </c>
      <c r="E65" s="60"/>
      <c r="F65" s="60"/>
      <c r="G65" s="60"/>
      <c r="H65" s="60"/>
      <c r="I65" s="54">
        <f t="shared" si="1"/>
        <v>0</v>
      </c>
      <c r="K65">
        <f t="shared" si="3"/>
        <v>0</v>
      </c>
    </row>
    <row r="66" spans="1:11" ht="17.25" customHeight="1" x14ac:dyDescent="0.2">
      <c r="A66" s="41" t="s">
        <v>310</v>
      </c>
      <c r="B66" s="96" t="s">
        <v>268</v>
      </c>
      <c r="C66" s="83" t="s">
        <v>198</v>
      </c>
      <c r="D66" s="89" t="str">
        <f>PROPER("ESCAVAÇÃO MANUAL DE VALAS 1,50 M &lt; H &lt;= 3,00 M")</f>
        <v>Escavação Manual De Valas 1,50 M &lt; H &lt;= 3,00 M</v>
      </c>
      <c r="E66" s="19" t="s">
        <v>145</v>
      </c>
      <c r="F66" s="18">
        <v>5</v>
      </c>
      <c r="G66" s="33">
        <v>79.94</v>
      </c>
      <c r="H66" s="18">
        <f>F66*G66</f>
        <v>399.7</v>
      </c>
      <c r="I66" s="54">
        <f t="shared" si="1"/>
        <v>514.89354000000003</v>
      </c>
    </row>
    <row r="67" spans="1:11" ht="27.75" customHeight="1" x14ac:dyDescent="0.2">
      <c r="A67" s="41" t="s">
        <v>311</v>
      </c>
      <c r="B67" s="90" t="s">
        <v>354</v>
      </c>
      <c r="C67" s="88" t="s">
        <v>196</v>
      </c>
      <c r="D67" s="23" t="s">
        <v>286</v>
      </c>
      <c r="E67" s="26" t="s">
        <v>62</v>
      </c>
      <c r="F67" s="27">
        <v>1.62</v>
      </c>
      <c r="G67" s="33">
        <v>29.62</v>
      </c>
      <c r="H67" s="18">
        <f t="shared" ref="H67" si="6">F67*G67</f>
        <v>47.984400000000008</v>
      </c>
      <c r="I67" s="54">
        <f t="shared" si="1"/>
        <v>61.813504080000008</v>
      </c>
    </row>
    <row r="68" spans="1:11" ht="16.5" customHeight="1" x14ac:dyDescent="0.2">
      <c r="A68" s="41" t="s">
        <v>312</v>
      </c>
      <c r="B68" s="90">
        <v>94975</v>
      </c>
      <c r="C68" s="88" t="s">
        <v>196</v>
      </c>
      <c r="D68" s="23" t="s">
        <v>227</v>
      </c>
      <c r="E68" s="26" t="s">
        <v>145</v>
      </c>
      <c r="F68" s="27">
        <v>0.33</v>
      </c>
      <c r="G68" s="101">
        <f>G59</f>
        <v>426.31</v>
      </c>
      <c r="H68" s="18">
        <f t="shared" ref="H68:H75" si="7">F68*G68</f>
        <v>140.6823</v>
      </c>
      <c r="I68" s="54">
        <f t="shared" si="1"/>
        <v>181.22693885999999</v>
      </c>
      <c r="K68">
        <f t="shared" si="3"/>
        <v>383.67900000000003</v>
      </c>
    </row>
    <row r="69" spans="1:11" ht="24" customHeight="1" x14ac:dyDescent="0.2">
      <c r="A69" s="41" t="s">
        <v>313</v>
      </c>
      <c r="B69" s="87" t="s">
        <v>276</v>
      </c>
      <c r="C69" s="88" t="s">
        <v>196</v>
      </c>
      <c r="D69" s="17" t="s">
        <v>279</v>
      </c>
      <c r="E69" s="19" t="s">
        <v>144</v>
      </c>
      <c r="F69" s="18">
        <v>9.2799999999999994</v>
      </c>
      <c r="G69" s="33">
        <v>45.95</v>
      </c>
      <c r="H69" s="18">
        <f t="shared" si="7"/>
        <v>426.416</v>
      </c>
      <c r="I69" s="54">
        <f t="shared" si="1"/>
        <v>549.30909120000001</v>
      </c>
    </row>
    <row r="70" spans="1:11" ht="25.5" customHeight="1" x14ac:dyDescent="0.2">
      <c r="A70" s="41" t="s">
        <v>314</v>
      </c>
      <c r="B70" s="90">
        <v>87878</v>
      </c>
      <c r="C70" s="88" t="s">
        <v>196</v>
      </c>
      <c r="D70" s="17" t="s">
        <v>191</v>
      </c>
      <c r="E70" s="19" t="s">
        <v>144</v>
      </c>
      <c r="F70" s="18">
        <v>8.64</v>
      </c>
      <c r="G70" s="33">
        <f>G26</f>
        <v>3.95</v>
      </c>
      <c r="H70" s="18">
        <f t="shared" si="7"/>
        <v>34.128000000000007</v>
      </c>
      <c r="I70" s="54">
        <f t="shared" si="1"/>
        <v>43.963689600000009</v>
      </c>
      <c r="K70">
        <f t="shared" si="3"/>
        <v>3.5550000000000002</v>
      </c>
    </row>
    <row r="71" spans="1:11" ht="24" x14ac:dyDescent="0.2">
      <c r="A71" s="41" t="s">
        <v>315</v>
      </c>
      <c r="B71" s="90">
        <v>87530</v>
      </c>
      <c r="C71" s="88" t="s">
        <v>196</v>
      </c>
      <c r="D71" s="15" t="s">
        <v>192</v>
      </c>
      <c r="E71" s="19" t="s">
        <v>144</v>
      </c>
      <c r="F71" s="18">
        <v>8.64</v>
      </c>
      <c r="G71" s="33">
        <f>G27</f>
        <v>34.619999999999997</v>
      </c>
      <c r="H71" s="18">
        <f t="shared" si="7"/>
        <v>299.11680000000001</v>
      </c>
      <c r="I71" s="54">
        <f t="shared" ref="I71:I114" si="8">H71*1.2882</f>
        <v>385.32226176</v>
      </c>
      <c r="K71">
        <f t="shared" si="3"/>
        <v>31.157999999999998</v>
      </c>
    </row>
    <row r="72" spans="1:11" x14ac:dyDescent="0.2">
      <c r="A72" s="41" t="s">
        <v>316</v>
      </c>
      <c r="B72" s="87">
        <v>89796</v>
      </c>
      <c r="C72" s="88" t="s">
        <v>196</v>
      </c>
      <c r="D72" s="40" t="s">
        <v>217</v>
      </c>
      <c r="E72" s="19" t="s">
        <v>2</v>
      </c>
      <c r="F72" s="18">
        <v>2</v>
      </c>
      <c r="G72" s="101">
        <v>36.479999999999997</v>
      </c>
      <c r="H72" s="18">
        <f t="shared" si="7"/>
        <v>72.959999999999994</v>
      </c>
      <c r="I72" s="54">
        <f t="shared" si="8"/>
        <v>93.987071999999998</v>
      </c>
      <c r="K72">
        <f t="shared" si="3"/>
        <v>32.832000000000001</v>
      </c>
    </row>
    <row r="73" spans="1:11" ht="27" customHeight="1" x14ac:dyDescent="0.2">
      <c r="A73" s="41" t="s">
        <v>317</v>
      </c>
      <c r="B73" s="90">
        <v>94975</v>
      </c>
      <c r="C73" s="88" t="s">
        <v>196</v>
      </c>
      <c r="D73" s="23" t="s">
        <v>260</v>
      </c>
      <c r="E73" s="26" t="s">
        <v>145</v>
      </c>
      <c r="F73" s="27">
        <v>0.03</v>
      </c>
      <c r="G73" s="101">
        <f>G68</f>
        <v>426.31</v>
      </c>
      <c r="H73" s="18">
        <f t="shared" si="7"/>
        <v>12.789299999999999</v>
      </c>
      <c r="I73" s="54">
        <f t="shared" si="8"/>
        <v>16.475176259999998</v>
      </c>
      <c r="K73">
        <f t="shared" si="3"/>
        <v>383.67900000000003</v>
      </c>
    </row>
    <row r="74" spans="1:11" ht="25.5" customHeight="1" x14ac:dyDescent="0.2">
      <c r="A74" s="41" t="s">
        <v>318</v>
      </c>
      <c r="B74" s="90">
        <v>92423</v>
      </c>
      <c r="C74" s="87" t="s">
        <v>196</v>
      </c>
      <c r="D74" s="23" t="s">
        <v>299</v>
      </c>
      <c r="E74" s="26" t="s">
        <v>62</v>
      </c>
      <c r="F74" s="27">
        <v>2</v>
      </c>
      <c r="G74" s="101">
        <v>58.5</v>
      </c>
      <c r="H74" s="18">
        <f t="shared" si="7"/>
        <v>117</v>
      </c>
      <c r="I74" s="54">
        <f t="shared" si="8"/>
        <v>150.71940000000001</v>
      </c>
      <c r="K74">
        <f t="shared" si="3"/>
        <v>52.65</v>
      </c>
    </row>
    <row r="75" spans="1:11" ht="26.25" customHeight="1" x14ac:dyDescent="0.2">
      <c r="A75" s="41" t="s">
        <v>319</v>
      </c>
      <c r="B75" s="90" t="s">
        <v>354</v>
      </c>
      <c r="C75" s="87" t="s">
        <v>198</v>
      </c>
      <c r="D75" s="23" t="s">
        <v>287</v>
      </c>
      <c r="E75" s="26" t="s">
        <v>62</v>
      </c>
      <c r="F75" s="27">
        <v>2.2000000000000002</v>
      </c>
      <c r="G75" s="101">
        <f>G67</f>
        <v>29.62</v>
      </c>
      <c r="H75" s="27">
        <f t="shared" si="7"/>
        <v>65.164000000000001</v>
      </c>
      <c r="I75" s="54">
        <f t="shared" si="8"/>
        <v>83.944264799999999</v>
      </c>
    </row>
    <row r="76" spans="1:11" ht="16.5" customHeight="1" x14ac:dyDescent="0.2">
      <c r="A76" s="41" t="s">
        <v>320</v>
      </c>
      <c r="B76" s="90">
        <v>94975</v>
      </c>
      <c r="C76" s="88" t="s">
        <v>196</v>
      </c>
      <c r="D76" s="23" t="s">
        <v>228</v>
      </c>
      <c r="E76" s="26" t="s">
        <v>145</v>
      </c>
      <c r="F76" s="27">
        <v>0.15</v>
      </c>
      <c r="G76" s="101">
        <f>G68</f>
        <v>426.31</v>
      </c>
      <c r="H76" s="18">
        <f t="shared" ref="H76" si="9">F76*G76</f>
        <v>63.9465</v>
      </c>
      <c r="I76" s="54">
        <f t="shared" si="8"/>
        <v>82.375881300000003</v>
      </c>
      <c r="K76">
        <f t="shared" ref="K76:K112" si="10">G76*0.9</f>
        <v>383.67900000000003</v>
      </c>
    </row>
    <row r="77" spans="1:11" ht="16.5" customHeight="1" x14ac:dyDescent="0.2">
      <c r="A77" s="229" t="s">
        <v>7</v>
      </c>
      <c r="B77" s="230"/>
      <c r="C77" s="230"/>
      <c r="D77" s="230"/>
      <c r="E77" s="230"/>
      <c r="F77" s="230"/>
      <c r="G77" s="231"/>
      <c r="H77" s="38">
        <f>SUM(H66:H76)</f>
        <v>1679.8872999999999</v>
      </c>
      <c r="I77" s="54">
        <f t="shared" si="8"/>
        <v>2164.0308198600001</v>
      </c>
      <c r="K77">
        <f t="shared" si="10"/>
        <v>0</v>
      </c>
    </row>
    <row r="78" spans="1:11" ht="16.5" customHeight="1" x14ac:dyDescent="0.2">
      <c r="A78" s="55">
        <v>13</v>
      </c>
      <c r="B78" s="57"/>
      <c r="C78" s="57"/>
      <c r="D78" s="66" t="s">
        <v>249</v>
      </c>
      <c r="E78" s="60"/>
      <c r="F78" s="60"/>
      <c r="G78" s="60"/>
      <c r="H78" s="57"/>
      <c r="I78" s="54">
        <f t="shared" si="8"/>
        <v>0</v>
      </c>
      <c r="K78">
        <f t="shared" si="10"/>
        <v>0</v>
      </c>
    </row>
    <row r="79" spans="1:11" ht="18" customHeight="1" x14ac:dyDescent="0.2">
      <c r="A79" s="41" t="s">
        <v>321</v>
      </c>
      <c r="B79" s="96" t="s">
        <v>268</v>
      </c>
      <c r="C79" s="83" t="s">
        <v>198</v>
      </c>
      <c r="D79" s="89" t="str">
        <f>PROPER("ESCAVAÇÃO MANUAL DE VALAS 1,50 M &lt; H &lt;= 3,00 M")</f>
        <v>Escavação Manual De Valas 1,50 M &lt; H &lt;= 3,00 M</v>
      </c>
      <c r="E79" s="26" t="s">
        <v>184</v>
      </c>
      <c r="F79" s="27">
        <v>3</v>
      </c>
      <c r="G79" s="94">
        <v>79.94</v>
      </c>
      <c r="H79" s="27">
        <f t="shared" ref="H79:H103" si="11">F79*G79</f>
        <v>239.82</v>
      </c>
      <c r="I79" s="54">
        <f t="shared" si="8"/>
        <v>308.93612400000001</v>
      </c>
    </row>
    <row r="80" spans="1:11" ht="15" customHeight="1" x14ac:dyDescent="0.2">
      <c r="A80" s="41" t="s">
        <v>322</v>
      </c>
      <c r="B80" s="90">
        <v>94975</v>
      </c>
      <c r="C80" s="87" t="s">
        <v>196</v>
      </c>
      <c r="D80" s="23" t="s">
        <v>250</v>
      </c>
      <c r="E80" s="26" t="s">
        <v>184</v>
      </c>
      <c r="F80" s="27">
        <v>0.66</v>
      </c>
      <c r="G80" s="94">
        <f>G76</f>
        <v>426.31</v>
      </c>
      <c r="H80" s="27">
        <f t="shared" si="11"/>
        <v>281.3646</v>
      </c>
      <c r="I80" s="54">
        <f t="shared" si="8"/>
        <v>362.45387771999998</v>
      </c>
      <c r="K80">
        <f t="shared" si="10"/>
        <v>383.67900000000003</v>
      </c>
    </row>
    <row r="81" spans="1:11" ht="16.5" customHeight="1" x14ac:dyDescent="0.2">
      <c r="A81" s="41" t="s">
        <v>323</v>
      </c>
      <c r="B81" s="90">
        <v>32</v>
      </c>
      <c r="C81" s="87" t="s">
        <v>196</v>
      </c>
      <c r="D81" s="23" t="s">
        <v>288</v>
      </c>
      <c r="E81" s="26" t="s">
        <v>280</v>
      </c>
      <c r="F81" s="27">
        <v>21.44</v>
      </c>
      <c r="G81" s="95">
        <v>6.64</v>
      </c>
      <c r="H81" s="27">
        <f t="shared" si="11"/>
        <v>142.36160000000001</v>
      </c>
      <c r="I81" s="54">
        <f t="shared" si="8"/>
        <v>183.39021312000003</v>
      </c>
      <c r="K81">
        <f t="shared" si="10"/>
        <v>5.976</v>
      </c>
    </row>
    <row r="82" spans="1:11" ht="13.5" customHeight="1" x14ac:dyDescent="0.2">
      <c r="A82" s="41" t="s">
        <v>324</v>
      </c>
      <c r="B82" s="90" t="s">
        <v>289</v>
      </c>
      <c r="C82" s="87" t="s">
        <v>198</v>
      </c>
      <c r="D82" s="23" t="s">
        <v>290</v>
      </c>
      <c r="E82" s="26" t="s">
        <v>280</v>
      </c>
      <c r="F82" s="27">
        <v>21.44</v>
      </c>
      <c r="G82" s="95">
        <v>11.53</v>
      </c>
      <c r="H82" s="27">
        <f t="shared" si="11"/>
        <v>247.20320000000001</v>
      </c>
      <c r="I82" s="54">
        <f t="shared" si="8"/>
        <v>318.44716224000001</v>
      </c>
    </row>
    <row r="83" spans="1:11" ht="26.25" customHeight="1" x14ac:dyDescent="0.2">
      <c r="A83" s="41" t="s">
        <v>325</v>
      </c>
      <c r="B83" s="90">
        <v>98562</v>
      </c>
      <c r="C83" s="87" t="s">
        <v>196</v>
      </c>
      <c r="D83" s="23" t="s">
        <v>355</v>
      </c>
      <c r="E83" s="26" t="s">
        <v>144</v>
      </c>
      <c r="F83" s="27">
        <v>6.59</v>
      </c>
      <c r="G83" s="95">
        <v>39.96</v>
      </c>
      <c r="H83" s="27">
        <f t="shared" si="11"/>
        <v>263.33640000000003</v>
      </c>
      <c r="I83" s="54">
        <f t="shared" si="8"/>
        <v>339.22995048000001</v>
      </c>
      <c r="K83">
        <f t="shared" si="10"/>
        <v>35.963999999999999</v>
      </c>
    </row>
    <row r="84" spans="1:11" ht="26.25" customHeight="1" x14ac:dyDescent="0.2">
      <c r="A84" s="41" t="s">
        <v>326</v>
      </c>
      <c r="B84" s="90">
        <v>92423</v>
      </c>
      <c r="C84" s="87" t="s">
        <v>196</v>
      </c>
      <c r="D84" s="23" t="s">
        <v>299</v>
      </c>
      <c r="E84" s="26" t="s">
        <v>62</v>
      </c>
      <c r="F84" s="27">
        <v>1.54</v>
      </c>
      <c r="G84" s="101">
        <f>G74</f>
        <v>58.5</v>
      </c>
      <c r="H84" s="27">
        <f t="shared" si="11"/>
        <v>90.09</v>
      </c>
      <c r="I84" s="54">
        <f t="shared" si="8"/>
        <v>116.053938</v>
      </c>
      <c r="K84">
        <f t="shared" si="10"/>
        <v>52.65</v>
      </c>
    </row>
    <row r="85" spans="1:11" ht="26.25" customHeight="1" x14ac:dyDescent="0.2">
      <c r="A85" s="41" t="s">
        <v>327</v>
      </c>
      <c r="B85" s="90" t="s">
        <v>285</v>
      </c>
      <c r="C85" s="87" t="s">
        <v>198</v>
      </c>
      <c r="D85" s="23" t="s">
        <v>287</v>
      </c>
      <c r="E85" s="26" t="s">
        <v>62</v>
      </c>
      <c r="F85" s="27">
        <v>1.54</v>
      </c>
      <c r="G85" s="95">
        <f>G92</f>
        <v>29.62</v>
      </c>
      <c r="H85" s="27">
        <f t="shared" si="11"/>
        <v>45.614800000000002</v>
      </c>
      <c r="I85" s="54">
        <f t="shared" si="8"/>
        <v>58.760985360000006</v>
      </c>
    </row>
    <row r="86" spans="1:11" ht="18" customHeight="1" x14ac:dyDescent="0.2">
      <c r="A86" s="41" t="s">
        <v>328</v>
      </c>
      <c r="B86" s="90">
        <v>94975</v>
      </c>
      <c r="C86" s="87" t="s">
        <v>196</v>
      </c>
      <c r="D86" s="23" t="s">
        <v>258</v>
      </c>
      <c r="E86" s="26" t="s">
        <v>145</v>
      </c>
      <c r="F86" s="27">
        <v>0.08</v>
      </c>
      <c r="G86" s="94">
        <f>G76</f>
        <v>426.31</v>
      </c>
      <c r="H86" s="27">
        <f t="shared" si="11"/>
        <v>34.104799999999997</v>
      </c>
      <c r="I86" s="54">
        <f t="shared" si="8"/>
        <v>43.933803359999999</v>
      </c>
      <c r="K86">
        <f t="shared" si="10"/>
        <v>383.67900000000003</v>
      </c>
    </row>
    <row r="87" spans="1:11" ht="25.5" customHeight="1" x14ac:dyDescent="0.2">
      <c r="A87" s="41" t="s">
        <v>329</v>
      </c>
      <c r="B87" s="90">
        <v>89829</v>
      </c>
      <c r="C87" s="87" t="s">
        <v>196</v>
      </c>
      <c r="D87" s="23" t="s">
        <v>251</v>
      </c>
      <c r="E87" s="26" t="s">
        <v>2</v>
      </c>
      <c r="F87" s="27">
        <v>2</v>
      </c>
      <c r="G87" s="95">
        <v>30.99</v>
      </c>
      <c r="H87" s="27">
        <f t="shared" si="11"/>
        <v>61.98</v>
      </c>
      <c r="I87" s="54">
        <f t="shared" si="8"/>
        <v>79.842635999999999</v>
      </c>
      <c r="K87">
        <f t="shared" si="10"/>
        <v>27.890999999999998</v>
      </c>
    </row>
    <row r="88" spans="1:11" ht="24" x14ac:dyDescent="0.2">
      <c r="A88" s="41" t="s">
        <v>330</v>
      </c>
      <c r="B88" s="90">
        <v>89808</v>
      </c>
      <c r="C88" s="87" t="s">
        <v>196</v>
      </c>
      <c r="D88" s="23" t="s">
        <v>252</v>
      </c>
      <c r="E88" s="26" t="s">
        <v>2</v>
      </c>
      <c r="F88" s="27">
        <v>1</v>
      </c>
      <c r="G88" s="94">
        <v>52.7</v>
      </c>
      <c r="H88" s="27">
        <f t="shared" si="11"/>
        <v>52.7</v>
      </c>
      <c r="I88" s="54">
        <f t="shared" si="8"/>
        <v>67.888140000000007</v>
      </c>
      <c r="K88">
        <f t="shared" si="10"/>
        <v>47.430000000000007</v>
      </c>
    </row>
    <row r="89" spans="1:11" ht="24" x14ac:dyDescent="0.2">
      <c r="A89" s="41" t="s">
        <v>331</v>
      </c>
      <c r="B89" s="90">
        <v>89713</v>
      </c>
      <c r="C89" s="87" t="s">
        <v>196</v>
      </c>
      <c r="D89" s="23" t="s">
        <v>253</v>
      </c>
      <c r="E89" s="26" t="s">
        <v>55</v>
      </c>
      <c r="F89" s="27">
        <v>4</v>
      </c>
      <c r="G89" s="94">
        <v>28.8</v>
      </c>
      <c r="H89" s="27">
        <f t="shared" si="11"/>
        <v>115.2</v>
      </c>
      <c r="I89" s="54">
        <f t="shared" si="8"/>
        <v>148.40064000000001</v>
      </c>
      <c r="K89">
        <f t="shared" si="10"/>
        <v>25.92</v>
      </c>
    </row>
    <row r="90" spans="1:11" x14ac:dyDescent="0.2">
      <c r="A90" s="41" t="s">
        <v>332</v>
      </c>
      <c r="B90" s="90">
        <v>12910</v>
      </c>
      <c r="C90" s="87" t="s">
        <v>196</v>
      </c>
      <c r="D90" s="23" t="s">
        <v>254</v>
      </c>
      <c r="E90" s="26" t="s">
        <v>2</v>
      </c>
      <c r="F90" s="27">
        <v>1</v>
      </c>
      <c r="G90" s="94">
        <v>7.58</v>
      </c>
      <c r="H90" s="27">
        <f t="shared" si="11"/>
        <v>7.58</v>
      </c>
      <c r="I90" s="54">
        <f t="shared" si="8"/>
        <v>9.7645560000000007</v>
      </c>
      <c r="K90">
        <f t="shared" si="10"/>
        <v>6.8220000000000001</v>
      </c>
    </row>
    <row r="91" spans="1:11" ht="18" customHeight="1" x14ac:dyDescent="0.2">
      <c r="A91" s="41" t="s">
        <v>333</v>
      </c>
      <c r="B91" s="90">
        <v>297</v>
      </c>
      <c r="C91" s="87" t="s">
        <v>196</v>
      </c>
      <c r="D91" s="23" t="s">
        <v>255</v>
      </c>
      <c r="E91" s="26" t="s">
        <v>2</v>
      </c>
      <c r="F91" s="27">
        <v>6</v>
      </c>
      <c r="G91" s="94">
        <v>2.16</v>
      </c>
      <c r="H91" s="27">
        <f t="shared" si="11"/>
        <v>12.96</v>
      </c>
      <c r="I91" s="54">
        <f t="shared" si="8"/>
        <v>16.695072</v>
      </c>
      <c r="K91">
        <f t="shared" si="10"/>
        <v>1.9440000000000002</v>
      </c>
    </row>
    <row r="92" spans="1:11" ht="27" customHeight="1" x14ac:dyDescent="0.2">
      <c r="A92" s="41" t="s">
        <v>334</v>
      </c>
      <c r="B92" s="90" t="s">
        <v>354</v>
      </c>
      <c r="C92" s="87" t="s">
        <v>198</v>
      </c>
      <c r="D92" s="23" t="s">
        <v>291</v>
      </c>
      <c r="E92" s="26" t="s">
        <v>62</v>
      </c>
      <c r="F92" s="27">
        <v>0.5</v>
      </c>
      <c r="G92" s="95">
        <v>29.62</v>
      </c>
      <c r="H92" s="27">
        <f t="shared" si="11"/>
        <v>14.81</v>
      </c>
      <c r="I92" s="54">
        <f t="shared" si="8"/>
        <v>19.078241999999999</v>
      </c>
    </row>
    <row r="93" spans="1:11" ht="26.25" customHeight="1" x14ac:dyDescent="0.2">
      <c r="A93" s="41" t="s">
        <v>335</v>
      </c>
      <c r="B93" s="90" t="s">
        <v>269</v>
      </c>
      <c r="C93" s="87" t="s">
        <v>198</v>
      </c>
      <c r="D93" s="23" t="s">
        <v>256</v>
      </c>
      <c r="E93" s="26" t="s">
        <v>62</v>
      </c>
      <c r="F93" s="27">
        <v>0.26</v>
      </c>
      <c r="G93" s="94">
        <v>103.3</v>
      </c>
      <c r="H93" s="27">
        <f t="shared" si="11"/>
        <v>26.858000000000001</v>
      </c>
      <c r="I93" s="54">
        <f t="shared" si="8"/>
        <v>34.5984756</v>
      </c>
    </row>
    <row r="94" spans="1:11" ht="24.75" customHeight="1" x14ac:dyDescent="0.2">
      <c r="A94" s="41" t="s">
        <v>336</v>
      </c>
      <c r="B94" s="90">
        <v>87878</v>
      </c>
      <c r="C94" s="87" t="s">
        <v>196</v>
      </c>
      <c r="D94" s="23" t="s">
        <v>191</v>
      </c>
      <c r="E94" s="26" t="s">
        <v>62</v>
      </c>
      <c r="F94" s="27">
        <v>0.52</v>
      </c>
      <c r="G94" s="94">
        <f>G70</f>
        <v>3.95</v>
      </c>
      <c r="H94" s="27">
        <f t="shared" si="11"/>
        <v>2.0540000000000003</v>
      </c>
      <c r="I94" s="54">
        <f t="shared" si="8"/>
        <v>2.6459628000000004</v>
      </c>
      <c r="K94">
        <f t="shared" si="10"/>
        <v>3.5550000000000002</v>
      </c>
    </row>
    <row r="95" spans="1:11" ht="24" customHeight="1" x14ac:dyDescent="0.2">
      <c r="A95" s="41" t="s">
        <v>337</v>
      </c>
      <c r="B95" s="90">
        <v>87530</v>
      </c>
      <c r="C95" s="87" t="s">
        <v>196</v>
      </c>
      <c r="D95" s="82" t="s">
        <v>192</v>
      </c>
      <c r="E95" s="26" t="s">
        <v>62</v>
      </c>
      <c r="F95" s="27">
        <v>0.52</v>
      </c>
      <c r="G95" s="94">
        <f>G71</f>
        <v>34.619999999999997</v>
      </c>
      <c r="H95" s="27">
        <f t="shared" si="11"/>
        <v>18.002399999999998</v>
      </c>
      <c r="I95" s="54">
        <f t="shared" si="8"/>
        <v>23.190691679999997</v>
      </c>
      <c r="K95">
        <f t="shared" si="10"/>
        <v>31.157999999999998</v>
      </c>
    </row>
    <row r="96" spans="1:11" ht="26.25" customHeight="1" x14ac:dyDescent="0.2">
      <c r="A96" s="41" t="s">
        <v>338</v>
      </c>
      <c r="B96" s="90">
        <v>94975</v>
      </c>
      <c r="C96" s="87" t="s">
        <v>196</v>
      </c>
      <c r="D96" s="82" t="s">
        <v>300</v>
      </c>
      <c r="E96" s="26" t="s">
        <v>184</v>
      </c>
      <c r="F96" s="78">
        <v>0.02</v>
      </c>
      <c r="G96" s="95">
        <f>G86</f>
        <v>426.31</v>
      </c>
      <c r="H96" s="27">
        <f t="shared" si="11"/>
        <v>8.5261999999999993</v>
      </c>
      <c r="I96" s="54">
        <f t="shared" si="8"/>
        <v>10.98345084</v>
      </c>
      <c r="K96">
        <f t="shared" si="10"/>
        <v>383.67900000000003</v>
      </c>
    </row>
    <row r="97" spans="1:11" ht="16.5" customHeight="1" x14ac:dyDescent="0.2">
      <c r="A97" s="41" t="s">
        <v>339</v>
      </c>
      <c r="B97" s="90">
        <v>4723</v>
      </c>
      <c r="C97" s="87" t="s">
        <v>196</v>
      </c>
      <c r="D97" s="79" t="s">
        <v>275</v>
      </c>
      <c r="E97" s="80" t="s">
        <v>184</v>
      </c>
      <c r="F97" s="81">
        <v>1.1299999999999999</v>
      </c>
      <c r="G97" s="94">
        <v>100.44</v>
      </c>
      <c r="H97" s="27">
        <f t="shared" si="11"/>
        <v>113.49719999999999</v>
      </c>
      <c r="I97" s="54">
        <f t="shared" si="8"/>
        <v>146.20709303999999</v>
      </c>
      <c r="K97">
        <f t="shared" si="10"/>
        <v>90.396000000000001</v>
      </c>
    </row>
    <row r="98" spans="1:11" ht="24" x14ac:dyDescent="0.2">
      <c r="A98" s="41" t="s">
        <v>340</v>
      </c>
      <c r="B98" s="90">
        <v>94975</v>
      </c>
      <c r="C98" s="87" t="s">
        <v>196</v>
      </c>
      <c r="D98" s="23" t="s">
        <v>301</v>
      </c>
      <c r="E98" s="26" t="s">
        <v>184</v>
      </c>
      <c r="F98" s="27">
        <v>0.09</v>
      </c>
      <c r="G98" s="94">
        <f>G86</f>
        <v>426.31</v>
      </c>
      <c r="H98" s="27">
        <f t="shared" si="11"/>
        <v>38.367899999999999</v>
      </c>
      <c r="I98" s="54">
        <f t="shared" si="8"/>
        <v>49.42552878</v>
      </c>
      <c r="K98">
        <f t="shared" si="10"/>
        <v>383.67900000000003</v>
      </c>
    </row>
    <row r="99" spans="1:11" ht="25.5" customHeight="1" x14ac:dyDescent="0.2">
      <c r="A99" s="41" t="s">
        <v>341</v>
      </c>
      <c r="B99" s="90" t="s">
        <v>354</v>
      </c>
      <c r="C99" s="87" t="s">
        <v>198</v>
      </c>
      <c r="D99" s="23" t="s">
        <v>292</v>
      </c>
      <c r="E99" s="26" t="s">
        <v>184</v>
      </c>
      <c r="F99" s="27">
        <v>1.54</v>
      </c>
      <c r="G99" s="95">
        <f>G92</f>
        <v>29.62</v>
      </c>
      <c r="H99" s="27">
        <f t="shared" si="11"/>
        <v>45.614800000000002</v>
      </c>
      <c r="I99" s="54">
        <f t="shared" si="8"/>
        <v>58.760985360000006</v>
      </c>
    </row>
    <row r="100" spans="1:11" ht="37.5" customHeight="1" x14ac:dyDescent="0.2">
      <c r="A100" s="41" t="s">
        <v>342</v>
      </c>
      <c r="B100" s="90">
        <v>94975</v>
      </c>
      <c r="C100" s="87" t="s">
        <v>196</v>
      </c>
      <c r="D100" s="79" t="s">
        <v>293</v>
      </c>
      <c r="E100" s="26" t="s">
        <v>294</v>
      </c>
      <c r="F100" s="27">
        <v>0.11</v>
      </c>
      <c r="G100" s="95">
        <f>G96</f>
        <v>426.31</v>
      </c>
      <c r="H100" s="27">
        <f t="shared" si="11"/>
        <v>46.894100000000002</v>
      </c>
      <c r="I100" s="54">
        <f t="shared" si="8"/>
        <v>60.408979620000004</v>
      </c>
      <c r="K100">
        <f t="shared" si="10"/>
        <v>383.67900000000003</v>
      </c>
    </row>
    <row r="101" spans="1:11" ht="16.5" customHeight="1" x14ac:dyDescent="0.2">
      <c r="A101" s="41" t="s">
        <v>343</v>
      </c>
      <c r="B101" s="90">
        <v>32</v>
      </c>
      <c r="C101" s="87" t="s">
        <v>196</v>
      </c>
      <c r="D101" s="23" t="s">
        <v>288</v>
      </c>
      <c r="E101" s="26" t="s">
        <v>280</v>
      </c>
      <c r="F101" s="27">
        <v>4.5</v>
      </c>
      <c r="G101" s="95">
        <f>G81</f>
        <v>6.64</v>
      </c>
      <c r="H101" s="27">
        <f t="shared" si="11"/>
        <v>29.88</v>
      </c>
      <c r="I101" s="54">
        <f t="shared" si="8"/>
        <v>38.491416000000001</v>
      </c>
      <c r="K101">
        <f t="shared" si="10"/>
        <v>5.976</v>
      </c>
    </row>
    <row r="102" spans="1:11" x14ac:dyDescent="0.2">
      <c r="A102" s="41" t="s">
        <v>344</v>
      </c>
      <c r="B102" s="90" t="s">
        <v>289</v>
      </c>
      <c r="C102" s="87" t="s">
        <v>198</v>
      </c>
      <c r="D102" s="23" t="s">
        <v>290</v>
      </c>
      <c r="E102" s="26" t="s">
        <v>280</v>
      </c>
      <c r="F102" s="27">
        <v>4.5</v>
      </c>
      <c r="G102" s="95">
        <f>G82</f>
        <v>11.53</v>
      </c>
      <c r="H102" s="27">
        <f t="shared" si="11"/>
        <v>51.884999999999998</v>
      </c>
      <c r="I102" s="54">
        <f t="shared" si="8"/>
        <v>66.838256999999999</v>
      </c>
    </row>
    <row r="103" spans="1:11" x14ac:dyDescent="0.2">
      <c r="A103" s="41" t="s">
        <v>345</v>
      </c>
      <c r="B103" s="90">
        <v>90696</v>
      </c>
      <c r="C103" s="87" t="s">
        <v>196</v>
      </c>
      <c r="D103" s="23" t="s">
        <v>257</v>
      </c>
      <c r="E103" s="26" t="s">
        <v>55</v>
      </c>
      <c r="F103" s="27">
        <v>1.3</v>
      </c>
      <c r="G103" s="95">
        <v>135.97999999999999</v>
      </c>
      <c r="H103" s="27">
        <f t="shared" si="11"/>
        <v>176.774</v>
      </c>
      <c r="I103" s="54">
        <f t="shared" si="8"/>
        <v>227.72026679999999</v>
      </c>
      <c r="K103">
        <f t="shared" si="10"/>
        <v>122.38199999999999</v>
      </c>
    </row>
    <row r="104" spans="1:11" x14ac:dyDescent="0.2">
      <c r="A104" s="229" t="s">
        <v>7</v>
      </c>
      <c r="B104" s="230"/>
      <c r="C104" s="230"/>
      <c r="D104" s="230"/>
      <c r="E104" s="230"/>
      <c r="F104" s="230"/>
      <c r="G104" s="231"/>
      <c r="H104" s="38">
        <f>SUM(H79:H103)</f>
        <v>2167.4790000000003</v>
      </c>
      <c r="I104" s="54">
        <f t="shared" si="8"/>
        <v>2792.1464478000003</v>
      </c>
      <c r="K104">
        <f t="shared" si="10"/>
        <v>0</v>
      </c>
    </row>
    <row r="105" spans="1:11" ht="15" customHeight="1" x14ac:dyDescent="0.2">
      <c r="A105" s="55">
        <v>14</v>
      </c>
      <c r="B105" s="60"/>
      <c r="C105" s="60"/>
      <c r="D105" s="66" t="s">
        <v>52</v>
      </c>
      <c r="E105" s="60"/>
      <c r="F105" s="60"/>
      <c r="G105" s="60"/>
      <c r="H105" s="60"/>
      <c r="I105" s="54">
        <f t="shared" si="8"/>
        <v>0</v>
      </c>
      <c r="K105">
        <f t="shared" si="10"/>
        <v>0</v>
      </c>
    </row>
    <row r="106" spans="1:11" ht="15" customHeight="1" x14ac:dyDescent="0.2">
      <c r="A106" s="41" t="s">
        <v>346</v>
      </c>
      <c r="B106" s="83" t="s">
        <v>268</v>
      </c>
      <c r="C106" s="83" t="s">
        <v>198</v>
      </c>
      <c r="D106" s="89" t="str">
        <f>PROPER("ESCAVAÇÃO MANUAL DE VALAS 1,50 M &lt; H &lt;= 3,00 M")</f>
        <v>Escavação Manual De Valas 1,50 M &lt; H &lt;= 3,00 M</v>
      </c>
      <c r="E106" s="19" t="s">
        <v>145</v>
      </c>
      <c r="F106" s="18">
        <v>2.94</v>
      </c>
      <c r="G106" s="94">
        <f>G79</f>
        <v>79.94</v>
      </c>
      <c r="H106" s="18">
        <f>F106*G106</f>
        <v>235.02359999999999</v>
      </c>
      <c r="I106" s="54">
        <f t="shared" si="8"/>
        <v>302.75740151999997</v>
      </c>
    </row>
    <row r="107" spans="1:11" ht="24" x14ac:dyDescent="0.2">
      <c r="A107" s="41" t="s">
        <v>347</v>
      </c>
      <c r="B107" s="90" t="s">
        <v>284</v>
      </c>
      <c r="C107" s="83" t="s">
        <v>198</v>
      </c>
      <c r="D107" s="17" t="s">
        <v>193</v>
      </c>
      <c r="E107" s="19" t="s">
        <v>144</v>
      </c>
      <c r="F107" s="18">
        <v>7.54</v>
      </c>
      <c r="G107" s="94">
        <v>100.61</v>
      </c>
      <c r="H107" s="18">
        <f t="shared" ref="H107:H113" si="12">F107*G107</f>
        <v>758.59939999999995</v>
      </c>
      <c r="I107" s="54">
        <f t="shared" si="8"/>
        <v>977.22774707999997</v>
      </c>
    </row>
    <row r="108" spans="1:11" ht="24" x14ac:dyDescent="0.2">
      <c r="A108" s="41" t="s">
        <v>348</v>
      </c>
      <c r="B108" s="90">
        <v>7765</v>
      </c>
      <c r="C108" s="88" t="s">
        <v>196</v>
      </c>
      <c r="D108" s="23" t="s">
        <v>229</v>
      </c>
      <c r="E108" s="26" t="s">
        <v>55</v>
      </c>
      <c r="F108" s="27">
        <v>0.5</v>
      </c>
      <c r="G108" s="94">
        <v>490.32</v>
      </c>
      <c r="H108" s="18">
        <f t="shared" si="12"/>
        <v>245.16</v>
      </c>
      <c r="I108" s="54">
        <f t="shared" si="8"/>
        <v>315.815112</v>
      </c>
      <c r="K108">
        <f t="shared" si="10"/>
        <v>441.28800000000001</v>
      </c>
    </row>
    <row r="109" spans="1:11" ht="26.25" customHeight="1" x14ac:dyDescent="0.2">
      <c r="A109" s="41" t="s">
        <v>349</v>
      </c>
      <c r="B109" s="87">
        <v>89737</v>
      </c>
      <c r="C109" s="88" t="s">
        <v>196</v>
      </c>
      <c r="D109" s="23" t="s">
        <v>230</v>
      </c>
      <c r="E109" s="26" t="s">
        <v>2</v>
      </c>
      <c r="F109" s="27">
        <v>1</v>
      </c>
      <c r="G109" s="94">
        <v>18.850000000000001</v>
      </c>
      <c r="H109" s="18">
        <f t="shared" si="12"/>
        <v>18.850000000000001</v>
      </c>
      <c r="I109" s="54">
        <f t="shared" si="8"/>
        <v>24.282570000000003</v>
      </c>
      <c r="K109">
        <f t="shared" si="10"/>
        <v>16.965000000000003</v>
      </c>
    </row>
    <row r="110" spans="1:11" ht="39" customHeight="1" x14ac:dyDescent="0.2">
      <c r="A110" s="41" t="s">
        <v>350</v>
      </c>
      <c r="B110" s="90">
        <v>92423</v>
      </c>
      <c r="C110" s="87" t="s">
        <v>196</v>
      </c>
      <c r="D110" s="23" t="s">
        <v>299</v>
      </c>
      <c r="E110" s="26" t="s">
        <v>62</v>
      </c>
      <c r="F110" s="27">
        <v>1.1299999999999999</v>
      </c>
      <c r="G110" s="101">
        <f>G84</f>
        <v>58.5</v>
      </c>
      <c r="H110" s="18">
        <f t="shared" si="12"/>
        <v>66.10499999999999</v>
      </c>
      <c r="I110" s="54">
        <f t="shared" si="8"/>
        <v>85.156460999999993</v>
      </c>
      <c r="K110">
        <f t="shared" si="10"/>
        <v>52.65</v>
      </c>
    </row>
    <row r="111" spans="1:11" ht="23.25" customHeight="1" x14ac:dyDescent="0.2">
      <c r="A111" s="41" t="s">
        <v>351</v>
      </c>
      <c r="B111" s="90" t="s">
        <v>354</v>
      </c>
      <c r="C111" s="87" t="s">
        <v>198</v>
      </c>
      <c r="D111" s="23" t="s">
        <v>287</v>
      </c>
      <c r="E111" s="26" t="s">
        <v>62</v>
      </c>
      <c r="F111" s="27">
        <v>1.1299999999999999</v>
      </c>
      <c r="G111" s="94">
        <v>29.62</v>
      </c>
      <c r="H111" s="18">
        <f t="shared" si="12"/>
        <v>33.470599999999997</v>
      </c>
      <c r="I111" s="54">
        <f t="shared" si="8"/>
        <v>43.116826919999994</v>
      </c>
    </row>
    <row r="112" spans="1:11" ht="13.5" x14ac:dyDescent="0.2">
      <c r="A112" s="41" t="s">
        <v>352</v>
      </c>
      <c r="B112" s="46">
        <v>94975</v>
      </c>
      <c r="C112" s="88" t="s">
        <v>196</v>
      </c>
      <c r="D112" s="23" t="s">
        <v>231</v>
      </c>
      <c r="E112" s="26" t="s">
        <v>145</v>
      </c>
      <c r="F112" s="27">
        <v>0.08</v>
      </c>
      <c r="G112" s="94">
        <f>G98</f>
        <v>426.31</v>
      </c>
      <c r="H112" s="18">
        <f t="shared" si="12"/>
        <v>34.104799999999997</v>
      </c>
      <c r="I112" s="54">
        <f t="shared" si="8"/>
        <v>43.933803359999999</v>
      </c>
      <c r="K112">
        <f t="shared" si="10"/>
        <v>383.67900000000003</v>
      </c>
    </row>
    <row r="113" spans="1:9" ht="13.5" x14ac:dyDescent="0.2">
      <c r="A113" s="41" t="s">
        <v>353</v>
      </c>
      <c r="B113" s="90" t="s">
        <v>274</v>
      </c>
      <c r="C113" s="83" t="s">
        <v>198</v>
      </c>
      <c r="D113" s="17" t="s">
        <v>147</v>
      </c>
      <c r="E113" s="19" t="s">
        <v>145</v>
      </c>
      <c r="F113" s="18">
        <v>0.39</v>
      </c>
      <c r="G113" s="94">
        <v>170.21</v>
      </c>
      <c r="H113" s="18">
        <f t="shared" si="12"/>
        <v>66.381900000000002</v>
      </c>
      <c r="I113" s="54">
        <f t="shared" si="8"/>
        <v>85.513163579999997</v>
      </c>
    </row>
    <row r="114" spans="1:9" x14ac:dyDescent="0.2">
      <c r="A114" s="229" t="s">
        <v>7</v>
      </c>
      <c r="B114" s="230"/>
      <c r="C114" s="230"/>
      <c r="D114" s="230"/>
      <c r="E114" s="230"/>
      <c r="F114" s="230"/>
      <c r="G114" s="231"/>
      <c r="H114" s="38">
        <f>SUM(H106:H113)</f>
        <v>1457.6953000000001</v>
      </c>
      <c r="I114" s="54">
        <f t="shared" si="8"/>
        <v>1877.8030854600001</v>
      </c>
    </row>
    <row r="115" spans="1:9" x14ac:dyDescent="0.2">
      <c r="A115" s="232" t="s">
        <v>57</v>
      </c>
      <c r="B115" s="230"/>
      <c r="C115" s="230"/>
      <c r="D115" s="230"/>
      <c r="E115" s="230"/>
      <c r="F115" s="230"/>
      <c r="G115" s="231"/>
      <c r="H115" s="38">
        <f>SUM(H8+H12+H16+H19+H24+H31+H36+H41+H45+H50+H64+H77+H104+H114)</f>
        <v>16247.806700000001</v>
      </c>
      <c r="I115" s="54">
        <f>H115*1.2882</f>
        <v>20930.424590940002</v>
      </c>
    </row>
    <row r="116" spans="1:9" x14ac:dyDescent="0.2">
      <c r="A116" s="247" t="s">
        <v>443</v>
      </c>
      <c r="B116" s="248"/>
      <c r="C116" s="248"/>
      <c r="D116" s="248"/>
      <c r="E116" s="248"/>
      <c r="F116" s="248"/>
      <c r="G116" s="249"/>
      <c r="H116" s="51">
        <f>H115*0.2882</f>
        <v>4682.6178909400005</v>
      </c>
      <c r="I116" s="54"/>
    </row>
    <row r="117" spans="1:9" x14ac:dyDescent="0.2">
      <c r="A117" s="232" t="s">
        <v>56</v>
      </c>
      <c r="B117" s="230"/>
      <c r="C117" s="230"/>
      <c r="D117" s="230"/>
      <c r="E117" s="230"/>
      <c r="F117" s="230"/>
      <c r="G117" s="231"/>
      <c r="H117" s="77">
        <f>SUM(H115+H116)</f>
        <v>20930.424590940002</v>
      </c>
      <c r="I117" s="54"/>
    </row>
    <row r="118" spans="1:9" x14ac:dyDescent="0.2">
      <c r="C118" s="6"/>
      <c r="D118" s="6"/>
      <c r="E118" s="6"/>
      <c r="F118" s="6"/>
      <c r="G118" s="6"/>
      <c r="H118" s="6"/>
      <c r="I118" s="6"/>
    </row>
    <row r="119" spans="1:9" x14ac:dyDescent="0.2">
      <c r="D119" s="372"/>
      <c r="E119" s="375"/>
      <c r="F119" s="376"/>
      <c r="G119" s="377"/>
      <c r="H119" s="378"/>
    </row>
    <row r="120" spans="1:9" x14ac:dyDescent="0.2">
      <c r="D120" s="373"/>
      <c r="E120" s="379"/>
      <c r="F120" s="2"/>
      <c r="G120" s="380"/>
      <c r="H120" s="381"/>
    </row>
    <row r="121" spans="1:9" x14ac:dyDescent="0.2">
      <c r="D121" s="374"/>
      <c r="E121" s="382"/>
      <c r="F121" s="383"/>
      <c r="G121" s="384"/>
      <c r="H121" s="385"/>
    </row>
    <row r="122" spans="1:9" x14ac:dyDescent="0.2">
      <c r="D122" s="370" t="s">
        <v>450</v>
      </c>
      <c r="E122" s="365" t="s">
        <v>451</v>
      </c>
      <c r="F122" s="366"/>
      <c r="G122" s="366"/>
      <c r="H122" s="367"/>
    </row>
    <row r="123" spans="1:9" x14ac:dyDescent="0.2">
      <c r="D123" s="371" t="s">
        <v>453</v>
      </c>
      <c r="E123" s="368" t="s">
        <v>454</v>
      </c>
      <c r="F123" s="241"/>
      <c r="G123" s="241"/>
      <c r="H123" s="369"/>
    </row>
    <row r="124" spans="1:9" x14ac:dyDescent="0.2">
      <c r="D124" s="75"/>
      <c r="G124" s="4"/>
    </row>
    <row r="126" spans="1:9" x14ac:dyDescent="0.2">
      <c r="G126" s="4"/>
    </row>
  </sheetData>
  <mergeCells count="23">
    <mergeCell ref="E122:H122"/>
    <mergeCell ref="E123:H123"/>
    <mergeCell ref="A16:G16"/>
    <mergeCell ref="A19:G19"/>
    <mergeCell ref="A24:G24"/>
    <mergeCell ref="A31:G31"/>
    <mergeCell ref="A36:G36"/>
    <mergeCell ref="A1:I1"/>
    <mergeCell ref="A115:G115"/>
    <mergeCell ref="A116:G116"/>
    <mergeCell ref="A117:G117"/>
    <mergeCell ref="A45:G45"/>
    <mergeCell ref="A50:G50"/>
    <mergeCell ref="A64:G64"/>
    <mergeCell ref="A77:G77"/>
    <mergeCell ref="A104:G104"/>
    <mergeCell ref="A114:G114"/>
    <mergeCell ref="A41:G41"/>
    <mergeCell ref="D2:G2"/>
    <mergeCell ref="D3:G3"/>
    <mergeCell ref="H3:I3"/>
    <mergeCell ref="A8:G8"/>
    <mergeCell ref="A12:G12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0" fitToHeight="0" orientation="landscape" r:id="rId1"/>
  <drawing r:id="rId2"/>
  <legacyDrawing r:id="rId3"/>
  <oleObjects>
    <mc:AlternateContent xmlns:mc="http://schemas.openxmlformats.org/markup-compatibility/2006">
      <mc:Choice Requires="x14">
        <oleObject shapeId="3073" r:id="rId4">
          <objectPr defaultSize="0" autoPict="0" r:id="rId5">
            <anchor moveWithCells="1" sizeWithCells="1">
              <from>
                <xdr:col>0</xdr:col>
                <xdr:colOff>104775</xdr:colOff>
                <xdr:row>0</xdr:row>
                <xdr:rowOff>76200</xdr:rowOff>
              </from>
              <to>
                <xdr:col>1</xdr:col>
                <xdr:colOff>342900</xdr:colOff>
                <xdr:row>0</xdr:row>
                <xdr:rowOff>790575</xdr:rowOff>
              </to>
            </anchor>
          </objectPr>
        </oleObject>
      </mc:Choice>
      <mc:Fallback>
        <oleObject shapeId="3073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83"/>
  <sheetViews>
    <sheetView topLeftCell="A61" workbookViewId="0">
      <selection activeCell="M77" sqref="M77"/>
    </sheetView>
  </sheetViews>
  <sheetFormatPr defaultRowHeight="12.75" x14ac:dyDescent="0.2"/>
  <cols>
    <col min="1" max="1" width="5.7109375" customWidth="1"/>
    <col min="2" max="2" width="12.7109375" customWidth="1"/>
    <col min="3" max="3" width="14.85546875" customWidth="1"/>
    <col min="4" max="4" width="66" customWidth="1"/>
    <col min="5" max="5" width="10.28515625" customWidth="1"/>
    <col min="6" max="6" width="10.7109375" customWidth="1"/>
    <col min="7" max="7" width="10.5703125" customWidth="1"/>
    <col min="8" max="9" width="11" customWidth="1"/>
  </cols>
  <sheetData>
    <row r="1" spans="1:9" s="201" customFormat="1" ht="70.5" customHeight="1" thickBot="1" x14ac:dyDescent="0.25">
      <c r="A1" s="244"/>
      <c r="B1" s="245"/>
      <c r="C1" s="245"/>
      <c r="D1" s="245"/>
      <c r="E1" s="245"/>
      <c r="F1" s="245"/>
      <c r="G1" s="245"/>
      <c r="H1" s="245"/>
      <c r="I1" s="246"/>
    </row>
    <row r="2" spans="1:9" x14ac:dyDescent="0.2">
      <c r="A2" s="207"/>
      <c r="B2" s="208"/>
      <c r="C2" s="209"/>
      <c r="D2" s="250" t="s">
        <v>452</v>
      </c>
      <c r="E2" s="251"/>
      <c r="F2" s="251"/>
      <c r="G2" s="251"/>
      <c r="H2" s="209"/>
      <c r="I2" s="210"/>
    </row>
    <row r="3" spans="1:9" ht="13.5" thickBot="1" x14ac:dyDescent="0.25">
      <c r="A3" s="211"/>
      <c r="B3" s="212"/>
      <c r="C3" s="213"/>
      <c r="D3" s="252" t="s">
        <v>447</v>
      </c>
      <c r="E3" s="253"/>
      <c r="F3" s="253"/>
      <c r="G3" s="254"/>
      <c r="H3" s="386" t="s">
        <v>442</v>
      </c>
      <c r="I3" s="387"/>
    </row>
    <row r="4" spans="1:9" ht="24" x14ac:dyDescent="0.2">
      <c r="A4" s="202" t="s">
        <v>0</v>
      </c>
      <c r="B4" s="203" t="s">
        <v>194</v>
      </c>
      <c r="C4" s="204" t="s">
        <v>195</v>
      </c>
      <c r="D4" s="202" t="s">
        <v>1</v>
      </c>
      <c r="E4" s="202" t="s">
        <v>2</v>
      </c>
      <c r="F4" s="205" t="s">
        <v>3</v>
      </c>
      <c r="G4" s="202" t="s">
        <v>4</v>
      </c>
      <c r="H4" s="202" t="s">
        <v>60</v>
      </c>
      <c r="I4" s="206" t="s">
        <v>66</v>
      </c>
    </row>
    <row r="5" spans="1:9" ht="16.5" customHeight="1" x14ac:dyDescent="0.2">
      <c r="A5" s="55">
        <v>1</v>
      </c>
      <c r="B5" s="57"/>
      <c r="C5" s="57"/>
      <c r="D5" s="56" t="s">
        <v>223</v>
      </c>
      <c r="E5" s="57"/>
      <c r="F5" s="58"/>
      <c r="G5" s="57"/>
      <c r="H5" s="57"/>
      <c r="I5" s="57"/>
    </row>
    <row r="6" spans="1:9" ht="16.5" customHeight="1" x14ac:dyDescent="0.2">
      <c r="A6" s="41" t="s">
        <v>5</v>
      </c>
      <c r="B6" s="8">
        <v>90777</v>
      </c>
      <c r="C6" s="8" t="s">
        <v>196</v>
      </c>
      <c r="D6" s="15" t="s">
        <v>224</v>
      </c>
      <c r="E6" s="19" t="s">
        <v>225</v>
      </c>
      <c r="F6" s="18">
        <v>2.5</v>
      </c>
      <c r="G6" s="20">
        <v>96.41</v>
      </c>
      <c r="H6" s="18">
        <f>F6*G6</f>
        <v>241.02499999999998</v>
      </c>
      <c r="I6" s="54">
        <f>H6*1.2882</f>
        <v>310.488405</v>
      </c>
    </row>
    <row r="7" spans="1:9" ht="16.5" customHeight="1" x14ac:dyDescent="0.2">
      <c r="A7" s="41" t="s">
        <v>6</v>
      </c>
      <c r="B7" s="76">
        <v>90776</v>
      </c>
      <c r="C7" s="8" t="s">
        <v>196</v>
      </c>
      <c r="D7" s="15" t="s">
        <v>226</v>
      </c>
      <c r="E7" s="19" t="s">
        <v>225</v>
      </c>
      <c r="F7" s="18">
        <v>8.6</v>
      </c>
      <c r="G7" s="20">
        <v>43.58</v>
      </c>
      <c r="H7" s="18">
        <f t="shared" ref="H7" si="0">F7*G7</f>
        <v>374.78799999999995</v>
      </c>
      <c r="I7" s="54">
        <f t="shared" ref="I7:I70" si="1">H7*1.2882</f>
        <v>482.80190159999995</v>
      </c>
    </row>
    <row r="8" spans="1:9" ht="16.5" customHeight="1" x14ac:dyDescent="0.2">
      <c r="A8" s="239" t="s">
        <v>7</v>
      </c>
      <c r="B8" s="230"/>
      <c r="C8" s="230"/>
      <c r="D8" s="230"/>
      <c r="E8" s="230"/>
      <c r="F8" s="230"/>
      <c r="G8" s="231"/>
      <c r="H8" s="22">
        <f>SUM(H6:H7)</f>
        <v>615.81299999999987</v>
      </c>
      <c r="I8" s="54">
        <f t="shared" si="1"/>
        <v>793.29030659999989</v>
      </c>
    </row>
    <row r="9" spans="1:9" ht="16.5" customHeight="1" x14ac:dyDescent="0.2">
      <c r="A9" s="55">
        <v>2</v>
      </c>
      <c r="B9" s="57"/>
      <c r="C9" s="57"/>
      <c r="D9" s="56" t="s">
        <v>139</v>
      </c>
      <c r="E9" s="57"/>
      <c r="F9" s="58"/>
      <c r="G9" s="57"/>
      <c r="H9" s="57"/>
      <c r="I9" s="54">
        <f t="shared" si="1"/>
        <v>0</v>
      </c>
    </row>
    <row r="10" spans="1:9" ht="16.5" customHeight="1" x14ac:dyDescent="0.2">
      <c r="A10" s="41" t="s">
        <v>9</v>
      </c>
      <c r="B10" s="29">
        <v>98519</v>
      </c>
      <c r="C10" s="8" t="s">
        <v>196</v>
      </c>
      <c r="D10" s="15" t="s">
        <v>270</v>
      </c>
      <c r="E10" s="19" t="s">
        <v>144</v>
      </c>
      <c r="F10" s="18">
        <v>22.02</v>
      </c>
      <c r="G10" s="43">
        <v>1.59</v>
      </c>
      <c r="H10" s="18">
        <f>F10*G10</f>
        <v>35.011800000000001</v>
      </c>
      <c r="I10" s="54">
        <f t="shared" si="1"/>
        <v>45.102200760000002</v>
      </c>
    </row>
    <row r="11" spans="1:9" ht="25.5" customHeight="1" x14ac:dyDescent="0.2">
      <c r="A11" s="41" t="s">
        <v>10</v>
      </c>
      <c r="B11" s="104" t="s">
        <v>305</v>
      </c>
      <c r="C11" s="83" t="s">
        <v>198</v>
      </c>
      <c r="D11" s="84" t="s">
        <v>304</v>
      </c>
      <c r="E11" s="19" t="s">
        <v>144</v>
      </c>
      <c r="F11" s="19">
        <v>3.45</v>
      </c>
      <c r="G11" s="101">
        <v>49.91</v>
      </c>
      <c r="H11" s="18">
        <f t="shared" ref="H11:H63" si="2">F11*G11</f>
        <v>172.18950000000001</v>
      </c>
      <c r="I11" s="54">
        <f t="shared" si="1"/>
        <v>221.81451390000001</v>
      </c>
    </row>
    <row r="12" spans="1:9" ht="16.5" customHeight="1" x14ac:dyDescent="0.2">
      <c r="A12" s="239" t="s">
        <v>7</v>
      </c>
      <c r="B12" s="230"/>
      <c r="C12" s="230"/>
      <c r="D12" s="230"/>
      <c r="E12" s="230"/>
      <c r="F12" s="230"/>
      <c r="G12" s="231"/>
      <c r="H12" s="22">
        <f>SUM(H10:H11)</f>
        <v>207.2013</v>
      </c>
      <c r="I12" s="54">
        <f t="shared" si="1"/>
        <v>266.91671466000003</v>
      </c>
    </row>
    <row r="13" spans="1:9" ht="16.5" customHeight="1" x14ac:dyDescent="0.2">
      <c r="A13" s="55">
        <v>3</v>
      </c>
      <c r="B13" s="57"/>
      <c r="C13" s="57"/>
      <c r="D13" s="56" t="s">
        <v>8</v>
      </c>
      <c r="E13" s="60"/>
      <c r="F13" s="60"/>
      <c r="G13" s="60"/>
      <c r="H13" s="60"/>
      <c r="I13" s="54">
        <f t="shared" si="1"/>
        <v>0</v>
      </c>
    </row>
    <row r="14" spans="1:9" ht="17.25" customHeight="1" x14ac:dyDescent="0.2">
      <c r="A14" s="41" t="s">
        <v>13</v>
      </c>
      <c r="B14" s="45">
        <v>93358</v>
      </c>
      <c r="C14" s="8" t="s">
        <v>196</v>
      </c>
      <c r="D14" s="17" t="s">
        <v>263</v>
      </c>
      <c r="E14" s="19" t="s">
        <v>145</v>
      </c>
      <c r="F14" s="19">
        <v>0.41</v>
      </c>
      <c r="G14" s="33">
        <v>64.52</v>
      </c>
      <c r="H14" s="18">
        <f t="shared" si="2"/>
        <v>26.453199999999995</v>
      </c>
      <c r="I14" s="54">
        <f t="shared" si="1"/>
        <v>34.077012239999995</v>
      </c>
    </row>
    <row r="15" spans="1:9" ht="24.75" customHeight="1" x14ac:dyDescent="0.2">
      <c r="A15" s="41" t="s">
        <v>149</v>
      </c>
      <c r="B15" s="223">
        <v>102487</v>
      </c>
      <c r="C15" s="9" t="s">
        <v>196</v>
      </c>
      <c r="D15" s="17" t="s">
        <v>448</v>
      </c>
      <c r="E15" s="19" t="s">
        <v>145</v>
      </c>
      <c r="F15" s="19">
        <v>0.41</v>
      </c>
      <c r="G15" s="33">
        <v>501.17</v>
      </c>
      <c r="H15" s="18">
        <f t="shared" si="2"/>
        <v>205.47970000000001</v>
      </c>
      <c r="I15" s="54">
        <f t="shared" si="1"/>
        <v>264.69894954</v>
      </c>
    </row>
    <row r="16" spans="1:9" ht="16.5" customHeight="1" x14ac:dyDescent="0.2">
      <c r="A16" s="229" t="s">
        <v>7</v>
      </c>
      <c r="B16" s="230"/>
      <c r="C16" s="230"/>
      <c r="D16" s="230"/>
      <c r="E16" s="230"/>
      <c r="F16" s="230"/>
      <c r="G16" s="231"/>
      <c r="H16" s="22">
        <f>SUM(H14:H15)</f>
        <v>231.93290000000002</v>
      </c>
      <c r="I16" s="54">
        <f t="shared" si="1"/>
        <v>298.77596178000005</v>
      </c>
    </row>
    <row r="17" spans="1:9" ht="16.5" customHeight="1" x14ac:dyDescent="0.2">
      <c r="A17" s="55">
        <v>4</v>
      </c>
      <c r="B17" s="57"/>
      <c r="C17" s="57"/>
      <c r="D17" s="66" t="s">
        <v>12</v>
      </c>
      <c r="E17" s="60"/>
      <c r="F17" s="62"/>
      <c r="G17" s="60"/>
      <c r="H17" s="60"/>
      <c r="I17" s="54">
        <f t="shared" si="1"/>
        <v>0</v>
      </c>
    </row>
    <row r="18" spans="1:9" ht="29.25" customHeight="1" x14ac:dyDescent="0.2">
      <c r="A18" s="41" t="s">
        <v>15</v>
      </c>
      <c r="B18" s="87">
        <v>101964</v>
      </c>
      <c r="C18" s="88" t="s">
        <v>196</v>
      </c>
      <c r="D18" s="17" t="s">
        <v>278</v>
      </c>
      <c r="E18" s="19" t="s">
        <v>144</v>
      </c>
      <c r="F18" s="19">
        <v>5.13</v>
      </c>
      <c r="G18" s="33">
        <v>172.01</v>
      </c>
      <c r="H18" s="18">
        <f t="shared" si="2"/>
        <v>882.41129999999998</v>
      </c>
      <c r="I18" s="54">
        <f t="shared" si="1"/>
        <v>1136.7222366599999</v>
      </c>
    </row>
    <row r="19" spans="1:9" ht="16.5" customHeight="1" x14ac:dyDescent="0.2">
      <c r="A19" s="229" t="s">
        <v>7</v>
      </c>
      <c r="B19" s="230"/>
      <c r="C19" s="230"/>
      <c r="D19" s="230"/>
      <c r="E19" s="230"/>
      <c r="F19" s="230"/>
      <c r="G19" s="231"/>
      <c r="H19" s="22">
        <f>H18</f>
        <v>882.41129999999998</v>
      </c>
      <c r="I19" s="54">
        <f t="shared" si="1"/>
        <v>1136.7222366599999</v>
      </c>
    </row>
    <row r="20" spans="1:9" ht="15" customHeight="1" x14ac:dyDescent="0.2">
      <c r="A20" s="55">
        <v>5</v>
      </c>
      <c r="B20" s="57"/>
      <c r="C20" s="57"/>
      <c r="D20" s="66" t="s">
        <v>16</v>
      </c>
      <c r="E20" s="60"/>
      <c r="F20" s="60"/>
      <c r="G20" s="60"/>
      <c r="H20" s="60"/>
      <c r="I20" s="54">
        <f t="shared" si="1"/>
        <v>0</v>
      </c>
    </row>
    <row r="21" spans="1:9" ht="27" customHeight="1" x14ac:dyDescent="0.2">
      <c r="A21" s="41" t="s">
        <v>31</v>
      </c>
      <c r="B21" s="87" t="s">
        <v>276</v>
      </c>
      <c r="C21" s="88" t="s">
        <v>198</v>
      </c>
      <c r="D21" s="17" t="s">
        <v>279</v>
      </c>
      <c r="E21" s="19" t="s">
        <v>144</v>
      </c>
      <c r="F21" s="18">
        <v>19.34</v>
      </c>
      <c r="G21" s="33">
        <v>45.95</v>
      </c>
      <c r="H21" s="18">
        <f t="shared" si="2"/>
        <v>888.673</v>
      </c>
      <c r="I21" s="54">
        <f t="shared" si="1"/>
        <v>1144.7885586</v>
      </c>
    </row>
    <row r="22" spans="1:9" ht="37.5" customHeight="1" x14ac:dyDescent="0.2">
      <c r="A22" s="41" t="s">
        <v>32</v>
      </c>
      <c r="B22" s="87" t="s">
        <v>276</v>
      </c>
      <c r="C22" s="88" t="s">
        <v>198</v>
      </c>
      <c r="D22" s="17" t="s">
        <v>303</v>
      </c>
      <c r="E22" s="19" t="s">
        <v>144</v>
      </c>
      <c r="F22" s="18">
        <v>2.16</v>
      </c>
      <c r="G22" s="33">
        <f>G21</f>
        <v>45.95</v>
      </c>
      <c r="H22" s="18">
        <f t="shared" si="2"/>
        <v>99.25200000000001</v>
      </c>
      <c r="I22" s="54">
        <f t="shared" si="1"/>
        <v>127.85642640000002</v>
      </c>
    </row>
    <row r="23" spans="1:9" ht="30.75" customHeight="1" x14ac:dyDescent="0.2">
      <c r="A23" s="41" t="s">
        <v>61</v>
      </c>
      <c r="B23" s="87" t="s">
        <v>276</v>
      </c>
      <c r="C23" s="88" t="s">
        <v>198</v>
      </c>
      <c r="D23" s="17" t="s">
        <v>302</v>
      </c>
      <c r="E23" s="19" t="s">
        <v>144</v>
      </c>
      <c r="F23" s="18">
        <v>0.7</v>
      </c>
      <c r="G23" s="33">
        <f>G21</f>
        <v>45.95</v>
      </c>
      <c r="H23" s="18">
        <f t="shared" si="2"/>
        <v>32.164999999999999</v>
      </c>
      <c r="I23" s="54">
        <f t="shared" si="1"/>
        <v>41.434953</v>
      </c>
    </row>
    <row r="24" spans="1:9" ht="16.5" customHeight="1" x14ac:dyDescent="0.2">
      <c r="A24" s="229" t="s">
        <v>7</v>
      </c>
      <c r="B24" s="257"/>
      <c r="C24" s="257"/>
      <c r="D24" s="257"/>
      <c r="E24" s="257"/>
      <c r="F24" s="257"/>
      <c r="G24" s="258"/>
      <c r="H24" s="38">
        <f>SUM(H21:H23)</f>
        <v>1020.0899999999999</v>
      </c>
      <c r="I24" s="54">
        <f t="shared" si="1"/>
        <v>1314.0799379999999</v>
      </c>
    </row>
    <row r="25" spans="1:9" ht="18" customHeight="1" x14ac:dyDescent="0.2">
      <c r="A25" s="55">
        <v>6</v>
      </c>
      <c r="B25" s="57"/>
      <c r="C25" s="57"/>
      <c r="D25" s="66" t="s">
        <v>21</v>
      </c>
      <c r="E25" s="60"/>
      <c r="F25" s="60"/>
      <c r="G25" s="60"/>
      <c r="H25" s="60"/>
      <c r="I25" s="54">
        <f t="shared" si="1"/>
        <v>0</v>
      </c>
    </row>
    <row r="26" spans="1:9" ht="36" customHeight="1" x14ac:dyDescent="0.2">
      <c r="A26" s="41" t="s">
        <v>33</v>
      </c>
      <c r="B26" s="9">
        <v>87878</v>
      </c>
      <c r="C26" s="9" t="s">
        <v>196</v>
      </c>
      <c r="D26" s="17" t="s">
        <v>259</v>
      </c>
      <c r="E26" s="19" t="s">
        <v>144</v>
      </c>
      <c r="F26" s="18">
        <v>49.72</v>
      </c>
      <c r="G26" s="33">
        <v>3.95</v>
      </c>
      <c r="H26" s="18">
        <f t="shared" si="2"/>
        <v>196.39400000000001</v>
      </c>
      <c r="I26" s="54">
        <f t="shared" si="1"/>
        <v>252.99475080000002</v>
      </c>
    </row>
    <row r="27" spans="1:9" ht="36" customHeight="1" x14ac:dyDescent="0.2">
      <c r="A27" s="41" t="s">
        <v>34</v>
      </c>
      <c r="B27" s="9">
        <v>87530</v>
      </c>
      <c r="C27" s="9" t="s">
        <v>196</v>
      </c>
      <c r="D27" s="17" t="s">
        <v>219</v>
      </c>
      <c r="E27" s="19" t="s">
        <v>144</v>
      </c>
      <c r="F27" s="18">
        <v>44.4</v>
      </c>
      <c r="G27" s="33">
        <v>34.619999999999997</v>
      </c>
      <c r="H27" s="18">
        <f t="shared" si="2"/>
        <v>1537.1279999999999</v>
      </c>
      <c r="I27" s="54">
        <f t="shared" si="1"/>
        <v>1980.1282896</v>
      </c>
    </row>
    <row r="28" spans="1:9" ht="36" customHeight="1" x14ac:dyDescent="0.2">
      <c r="A28" s="41" t="s">
        <v>232</v>
      </c>
      <c r="B28" s="9">
        <v>87530</v>
      </c>
      <c r="C28" s="9" t="s">
        <v>196</v>
      </c>
      <c r="D28" s="17" t="s">
        <v>220</v>
      </c>
      <c r="E28" s="19" t="s">
        <v>144</v>
      </c>
      <c r="F28" s="18">
        <v>4.32</v>
      </c>
      <c r="G28" s="33">
        <f>G27</f>
        <v>34.619999999999997</v>
      </c>
      <c r="H28" s="18">
        <f t="shared" si="2"/>
        <v>149.55840000000001</v>
      </c>
      <c r="I28" s="54">
        <f t="shared" si="1"/>
        <v>192.66113088</v>
      </c>
    </row>
    <row r="29" spans="1:9" ht="35.25" customHeight="1" x14ac:dyDescent="0.2">
      <c r="A29" s="41" t="s">
        <v>233</v>
      </c>
      <c r="B29" s="9">
        <v>87530</v>
      </c>
      <c r="C29" s="9" t="s">
        <v>196</v>
      </c>
      <c r="D29" s="17" t="s">
        <v>220</v>
      </c>
      <c r="E29" s="19" t="s">
        <v>144</v>
      </c>
      <c r="F29" s="18">
        <v>1</v>
      </c>
      <c r="G29" s="33">
        <f>G27</f>
        <v>34.619999999999997</v>
      </c>
      <c r="H29" s="18">
        <f t="shared" si="2"/>
        <v>34.619999999999997</v>
      </c>
      <c r="I29" s="54">
        <f t="shared" si="1"/>
        <v>44.597483999999994</v>
      </c>
    </row>
    <row r="30" spans="1:9" ht="42" customHeight="1" x14ac:dyDescent="0.2">
      <c r="A30" s="42" t="s">
        <v>234</v>
      </c>
      <c r="B30" s="28">
        <v>87275</v>
      </c>
      <c r="C30" s="9" t="s">
        <v>196</v>
      </c>
      <c r="D30" s="23" t="s">
        <v>306</v>
      </c>
      <c r="E30" s="26" t="s">
        <v>144</v>
      </c>
      <c r="F30" s="27">
        <v>10.02</v>
      </c>
      <c r="G30" s="33">
        <v>60.82</v>
      </c>
      <c r="H30" s="18">
        <f t="shared" si="2"/>
        <v>609.41639999999995</v>
      </c>
      <c r="I30" s="54">
        <f t="shared" si="1"/>
        <v>785.05020647999993</v>
      </c>
    </row>
    <row r="31" spans="1:9" ht="16.5" customHeight="1" x14ac:dyDescent="0.2">
      <c r="A31" s="243" t="s">
        <v>7</v>
      </c>
      <c r="B31" s="230"/>
      <c r="C31" s="230"/>
      <c r="D31" s="230"/>
      <c r="E31" s="230"/>
      <c r="F31" s="230"/>
      <c r="G31" s="231"/>
      <c r="H31" s="38">
        <f>SUM(H26:H30)</f>
        <v>2527.1167999999998</v>
      </c>
      <c r="I31" s="54">
        <f t="shared" si="1"/>
        <v>3255.4318617599997</v>
      </c>
    </row>
    <row r="32" spans="1:9" ht="16.5" customHeight="1" x14ac:dyDescent="0.2">
      <c r="A32" s="55">
        <v>7</v>
      </c>
      <c r="B32" s="57"/>
      <c r="C32" s="57"/>
      <c r="D32" s="66" t="s">
        <v>210</v>
      </c>
      <c r="E32" s="60"/>
      <c r="F32" s="60"/>
      <c r="G32" s="60"/>
      <c r="H32" s="60"/>
      <c r="I32" s="54">
        <f t="shared" si="1"/>
        <v>0</v>
      </c>
    </row>
    <row r="33" spans="1:9" ht="24.75" customHeight="1" x14ac:dyDescent="0.2">
      <c r="A33" s="41" t="s">
        <v>36</v>
      </c>
      <c r="B33" s="104" t="s">
        <v>296</v>
      </c>
      <c r="C33" s="28" t="s">
        <v>198</v>
      </c>
      <c r="D33" s="23" t="s">
        <v>211</v>
      </c>
      <c r="E33" s="26" t="s">
        <v>209</v>
      </c>
      <c r="F33" s="27">
        <v>1</v>
      </c>
      <c r="G33" s="33">
        <v>471.84</v>
      </c>
      <c r="H33" s="18">
        <f t="shared" si="2"/>
        <v>471.84</v>
      </c>
      <c r="I33" s="54">
        <f t="shared" si="1"/>
        <v>607.82428800000002</v>
      </c>
    </row>
    <row r="34" spans="1:9" ht="27" customHeight="1" x14ac:dyDescent="0.2">
      <c r="A34" s="41" t="s">
        <v>177</v>
      </c>
      <c r="B34" s="9">
        <v>94559</v>
      </c>
      <c r="C34" s="9" t="s">
        <v>196</v>
      </c>
      <c r="D34" s="24" t="s">
        <v>214</v>
      </c>
      <c r="E34" s="19" t="s">
        <v>144</v>
      </c>
      <c r="F34" s="18">
        <v>0.36</v>
      </c>
      <c r="G34" s="33">
        <v>577.79</v>
      </c>
      <c r="H34" s="18">
        <f t="shared" si="2"/>
        <v>208.00439999999998</v>
      </c>
      <c r="I34" s="54">
        <f t="shared" si="1"/>
        <v>267.95126807999998</v>
      </c>
    </row>
    <row r="35" spans="1:9" ht="16.5" customHeight="1" x14ac:dyDescent="0.2">
      <c r="A35" s="41" t="s">
        <v>235</v>
      </c>
      <c r="B35" s="104" t="s">
        <v>283</v>
      </c>
      <c r="C35" s="28" t="s">
        <v>198</v>
      </c>
      <c r="D35" s="25" t="s">
        <v>71</v>
      </c>
      <c r="E35" s="19" t="s">
        <v>144</v>
      </c>
      <c r="F35" s="18">
        <v>0.36</v>
      </c>
      <c r="G35" s="101">
        <v>133.06</v>
      </c>
      <c r="H35" s="18">
        <f t="shared" si="2"/>
        <v>47.901600000000002</v>
      </c>
      <c r="I35" s="54">
        <f t="shared" si="1"/>
        <v>61.70684112</v>
      </c>
    </row>
    <row r="36" spans="1:9" ht="16.5" customHeight="1" x14ac:dyDescent="0.2">
      <c r="A36" s="229" t="s">
        <v>7</v>
      </c>
      <c r="B36" s="230"/>
      <c r="C36" s="230"/>
      <c r="D36" s="230"/>
      <c r="E36" s="230"/>
      <c r="F36" s="230"/>
      <c r="G36" s="231"/>
      <c r="H36" s="22">
        <f>SUM(H33:H35)</f>
        <v>727.74599999999998</v>
      </c>
      <c r="I36" s="54">
        <f t="shared" si="1"/>
        <v>937.48239720000004</v>
      </c>
    </row>
    <row r="37" spans="1:9" ht="15.75" customHeight="1" x14ac:dyDescent="0.2">
      <c r="A37" s="55">
        <v>8</v>
      </c>
      <c r="B37" s="57"/>
      <c r="C37" s="57"/>
      <c r="D37" s="66" t="s">
        <v>30</v>
      </c>
      <c r="E37" s="60"/>
      <c r="F37" s="60"/>
      <c r="G37" s="60"/>
      <c r="H37" s="60"/>
      <c r="I37" s="54">
        <f t="shared" si="1"/>
        <v>0</v>
      </c>
    </row>
    <row r="38" spans="1:9" ht="24.75" customHeight="1" x14ac:dyDescent="0.2">
      <c r="A38" s="41" t="s">
        <v>38</v>
      </c>
      <c r="B38" s="9">
        <v>94974</v>
      </c>
      <c r="C38" s="9" t="s">
        <v>196</v>
      </c>
      <c r="D38" s="17" t="s">
        <v>212</v>
      </c>
      <c r="E38" s="19" t="s">
        <v>184</v>
      </c>
      <c r="F38" s="18">
        <v>0.16</v>
      </c>
      <c r="G38" s="33">
        <v>391.21</v>
      </c>
      <c r="H38" s="18">
        <f t="shared" si="2"/>
        <v>62.593599999999995</v>
      </c>
      <c r="I38" s="54">
        <f t="shared" si="1"/>
        <v>80.633075519999991</v>
      </c>
    </row>
    <row r="39" spans="1:9" ht="27" customHeight="1" x14ac:dyDescent="0.2">
      <c r="A39" s="41" t="s">
        <v>39</v>
      </c>
      <c r="B39" s="9">
        <v>87246</v>
      </c>
      <c r="C39" s="9" t="s">
        <v>196</v>
      </c>
      <c r="D39" s="17" t="s">
        <v>185</v>
      </c>
      <c r="E39" s="19" t="s">
        <v>144</v>
      </c>
      <c r="F39" s="18">
        <v>2.63</v>
      </c>
      <c r="G39" s="33">
        <v>55.26</v>
      </c>
      <c r="H39" s="18">
        <f t="shared" si="2"/>
        <v>145.3338</v>
      </c>
      <c r="I39" s="54">
        <f t="shared" si="1"/>
        <v>187.21900116</v>
      </c>
    </row>
    <row r="40" spans="1:9" ht="24" customHeight="1" x14ac:dyDescent="0.2">
      <c r="A40" s="41" t="s">
        <v>40</v>
      </c>
      <c r="B40" s="9">
        <v>94994</v>
      </c>
      <c r="C40" s="9" t="s">
        <v>196</v>
      </c>
      <c r="D40" s="17" t="s">
        <v>186</v>
      </c>
      <c r="E40" s="19" t="s">
        <v>144</v>
      </c>
      <c r="F40" s="18">
        <v>8.02</v>
      </c>
      <c r="G40" s="33">
        <v>84.33</v>
      </c>
      <c r="H40" s="18">
        <f t="shared" si="2"/>
        <v>676.32659999999998</v>
      </c>
      <c r="I40" s="54">
        <f t="shared" si="1"/>
        <v>871.24392611999997</v>
      </c>
    </row>
    <row r="41" spans="1:9" ht="16.5" customHeight="1" x14ac:dyDescent="0.2">
      <c r="A41" s="229" t="s">
        <v>7</v>
      </c>
      <c r="B41" s="230"/>
      <c r="C41" s="230"/>
      <c r="D41" s="230"/>
      <c r="E41" s="230"/>
      <c r="F41" s="230"/>
      <c r="G41" s="231"/>
      <c r="H41" s="22">
        <f>SUM(H38:H40)</f>
        <v>884.25399999999991</v>
      </c>
      <c r="I41" s="54">
        <f t="shared" si="1"/>
        <v>1139.0960028</v>
      </c>
    </row>
    <row r="42" spans="1:9" ht="16.5" customHeight="1" x14ac:dyDescent="0.2">
      <c r="A42" s="55">
        <v>9</v>
      </c>
      <c r="B42" s="57"/>
      <c r="C42" s="57"/>
      <c r="D42" s="66" t="s">
        <v>153</v>
      </c>
      <c r="E42" s="60"/>
      <c r="F42" s="60"/>
      <c r="G42" s="60"/>
      <c r="H42" s="60"/>
      <c r="I42" s="54">
        <f t="shared" si="1"/>
        <v>0</v>
      </c>
    </row>
    <row r="43" spans="1:9" ht="24" x14ac:dyDescent="0.2">
      <c r="A43" s="41" t="s">
        <v>47</v>
      </c>
      <c r="B43" s="223">
        <v>88489</v>
      </c>
      <c r="C43" s="9" t="s">
        <v>196</v>
      </c>
      <c r="D43" s="23" t="s">
        <v>449</v>
      </c>
      <c r="E43" s="19" t="s">
        <v>62</v>
      </c>
      <c r="F43" s="18">
        <v>49.72</v>
      </c>
      <c r="G43" s="33">
        <v>11.47</v>
      </c>
      <c r="H43" s="18">
        <f t="shared" si="2"/>
        <v>570.28840000000002</v>
      </c>
      <c r="I43" s="54">
        <f t="shared" si="1"/>
        <v>734.64551688000006</v>
      </c>
    </row>
    <row r="44" spans="1:9" ht="27.75" customHeight="1" x14ac:dyDescent="0.2">
      <c r="A44" s="41" t="s">
        <v>48</v>
      </c>
      <c r="B44" s="97" t="s">
        <v>271</v>
      </c>
      <c r="C44" s="88" t="s">
        <v>198</v>
      </c>
      <c r="D44" s="17" t="s">
        <v>188</v>
      </c>
      <c r="E44" s="19" t="s">
        <v>144</v>
      </c>
      <c r="F44" s="18">
        <v>3.28</v>
      </c>
      <c r="G44" s="33">
        <v>34.28</v>
      </c>
      <c r="H44" s="18">
        <f t="shared" si="2"/>
        <v>112.4384</v>
      </c>
      <c r="I44" s="54">
        <f t="shared" si="1"/>
        <v>144.84314688000001</v>
      </c>
    </row>
    <row r="45" spans="1:9" ht="16.5" customHeight="1" x14ac:dyDescent="0.2">
      <c r="A45" s="229" t="s">
        <v>7</v>
      </c>
      <c r="B45" s="230"/>
      <c r="C45" s="230"/>
      <c r="D45" s="230"/>
      <c r="E45" s="230"/>
      <c r="F45" s="230"/>
      <c r="G45" s="231"/>
      <c r="H45" s="22">
        <f>SUM(H43:H44)</f>
        <v>682.72680000000003</v>
      </c>
      <c r="I45" s="54">
        <f t="shared" si="1"/>
        <v>879.48866376000001</v>
      </c>
    </row>
    <row r="46" spans="1:9" ht="20.25" customHeight="1" x14ac:dyDescent="0.2">
      <c r="A46" s="55">
        <v>10</v>
      </c>
      <c r="B46" s="57"/>
      <c r="C46" s="57"/>
      <c r="D46" s="66" t="s">
        <v>35</v>
      </c>
      <c r="E46" s="60"/>
      <c r="F46" s="60"/>
      <c r="G46" s="60"/>
      <c r="H46" s="60"/>
      <c r="I46" s="54">
        <f t="shared" si="1"/>
        <v>0</v>
      </c>
    </row>
    <row r="47" spans="1:9" ht="75" customHeight="1" x14ac:dyDescent="0.2">
      <c r="A47" s="41" t="s">
        <v>53</v>
      </c>
      <c r="B47" s="103" t="s">
        <v>307</v>
      </c>
      <c r="C47" s="88" t="s">
        <v>198</v>
      </c>
      <c r="D47" s="23" t="s">
        <v>308</v>
      </c>
      <c r="E47" s="26" t="s">
        <v>28</v>
      </c>
      <c r="F47" s="26">
        <v>1</v>
      </c>
      <c r="G47" s="33">
        <v>223.46</v>
      </c>
      <c r="H47" s="18">
        <f t="shared" si="2"/>
        <v>223.46</v>
      </c>
      <c r="I47" s="54">
        <f t="shared" si="1"/>
        <v>287.86117200000001</v>
      </c>
    </row>
    <row r="48" spans="1:9" ht="27" customHeight="1" x14ac:dyDescent="0.2">
      <c r="A48" s="41" t="s">
        <v>356</v>
      </c>
      <c r="B48" s="53">
        <v>91926</v>
      </c>
      <c r="C48" s="88" t="s">
        <v>196</v>
      </c>
      <c r="D48" s="23" t="s">
        <v>357</v>
      </c>
      <c r="E48" s="26" t="s">
        <v>55</v>
      </c>
      <c r="F48" s="26">
        <v>4.75</v>
      </c>
      <c r="G48" s="33">
        <v>3.33</v>
      </c>
      <c r="H48" s="18">
        <f t="shared" si="2"/>
        <v>15.817500000000001</v>
      </c>
      <c r="I48" s="54">
        <f t="shared" si="1"/>
        <v>20.376103500000003</v>
      </c>
    </row>
    <row r="49" spans="1:9" ht="16.5" customHeight="1" x14ac:dyDescent="0.2">
      <c r="A49" s="41" t="s">
        <v>54</v>
      </c>
      <c r="B49" s="53">
        <v>97610</v>
      </c>
      <c r="C49" s="88" t="s">
        <v>196</v>
      </c>
      <c r="D49" s="23" t="s">
        <v>309</v>
      </c>
      <c r="E49" s="26" t="s">
        <v>28</v>
      </c>
      <c r="F49" s="26">
        <v>1</v>
      </c>
      <c r="G49" s="33">
        <v>13.9</v>
      </c>
      <c r="H49" s="18">
        <f t="shared" si="2"/>
        <v>13.9</v>
      </c>
      <c r="I49" s="54">
        <f t="shared" si="1"/>
        <v>17.90598</v>
      </c>
    </row>
    <row r="50" spans="1:9" ht="20.25" customHeight="1" x14ac:dyDescent="0.2">
      <c r="A50" s="229" t="s">
        <v>7</v>
      </c>
      <c r="B50" s="230"/>
      <c r="C50" s="230"/>
      <c r="D50" s="230"/>
      <c r="E50" s="230"/>
      <c r="F50" s="230"/>
      <c r="G50" s="231"/>
      <c r="H50" s="22">
        <f>SUM(H47:H49)</f>
        <v>253.17750000000001</v>
      </c>
      <c r="I50" s="54">
        <f t="shared" si="1"/>
        <v>326.14325550000001</v>
      </c>
    </row>
    <row r="51" spans="1:9" ht="17.25" customHeight="1" x14ac:dyDescent="0.2">
      <c r="A51" s="55">
        <v>11</v>
      </c>
      <c r="B51" s="57"/>
      <c r="C51" s="57"/>
      <c r="D51" s="66" t="s">
        <v>37</v>
      </c>
      <c r="E51" s="60"/>
      <c r="F51" s="60"/>
      <c r="G51" s="60"/>
      <c r="H51" s="60"/>
      <c r="I51" s="54">
        <f t="shared" si="1"/>
        <v>0</v>
      </c>
    </row>
    <row r="52" spans="1:9" ht="25.5" customHeight="1" x14ac:dyDescent="0.2">
      <c r="A52" s="41" t="s">
        <v>236</v>
      </c>
      <c r="B52" s="9">
        <v>86943</v>
      </c>
      <c r="C52" s="9" t="s">
        <v>196</v>
      </c>
      <c r="D52" s="17" t="s">
        <v>189</v>
      </c>
      <c r="E52" s="19" t="s">
        <v>28</v>
      </c>
      <c r="F52" s="19">
        <v>1</v>
      </c>
      <c r="G52" s="33">
        <v>228.51</v>
      </c>
      <c r="H52" s="18">
        <f t="shared" si="2"/>
        <v>228.51</v>
      </c>
      <c r="I52" s="54">
        <f t="shared" si="1"/>
        <v>294.36658199999999</v>
      </c>
    </row>
    <row r="53" spans="1:9" ht="26.25" customHeight="1" x14ac:dyDescent="0.2">
      <c r="A53" s="41" t="s">
        <v>237</v>
      </c>
      <c r="B53" s="88" t="s">
        <v>281</v>
      </c>
      <c r="C53" s="9" t="s">
        <v>196</v>
      </c>
      <c r="D53" s="23" t="s">
        <v>282</v>
      </c>
      <c r="E53" s="19" t="s">
        <v>28</v>
      </c>
      <c r="F53" s="19">
        <v>1</v>
      </c>
      <c r="G53" s="33">
        <v>429.58</v>
      </c>
      <c r="H53" s="18">
        <f t="shared" si="2"/>
        <v>429.58</v>
      </c>
      <c r="I53" s="54">
        <f t="shared" si="1"/>
        <v>553.38495599999999</v>
      </c>
    </row>
    <row r="54" spans="1:9" ht="25.5" customHeight="1" x14ac:dyDescent="0.2">
      <c r="A54" s="41" t="s">
        <v>238</v>
      </c>
      <c r="B54" s="85">
        <v>36790</v>
      </c>
      <c r="C54" s="88" t="s">
        <v>295</v>
      </c>
      <c r="D54" s="17" t="s">
        <v>264</v>
      </c>
      <c r="E54" s="19" t="s">
        <v>28</v>
      </c>
      <c r="F54" s="19">
        <v>1</v>
      </c>
      <c r="G54" s="101">
        <v>217.42</v>
      </c>
      <c r="H54" s="18">
        <f t="shared" si="2"/>
        <v>217.42</v>
      </c>
      <c r="I54" s="54">
        <f t="shared" si="1"/>
        <v>280.080444</v>
      </c>
    </row>
    <row r="55" spans="1:9" ht="24.75" customHeight="1" x14ac:dyDescent="0.2">
      <c r="A55" s="41" t="s">
        <v>239</v>
      </c>
      <c r="B55" s="104" t="s">
        <v>297</v>
      </c>
      <c r="C55" s="9" t="s">
        <v>198</v>
      </c>
      <c r="D55" s="17" t="s">
        <v>74</v>
      </c>
      <c r="E55" s="19" t="s">
        <v>28</v>
      </c>
      <c r="F55" s="19">
        <v>1</v>
      </c>
      <c r="G55" s="101">
        <v>100.3</v>
      </c>
      <c r="H55" s="18">
        <f t="shared" si="2"/>
        <v>100.3</v>
      </c>
      <c r="I55" s="54">
        <f t="shared" si="1"/>
        <v>129.20645999999999</v>
      </c>
    </row>
    <row r="56" spans="1:9" ht="25.5" customHeight="1" x14ac:dyDescent="0.2">
      <c r="A56" s="41" t="s">
        <v>240</v>
      </c>
      <c r="B56" s="28">
        <v>86934</v>
      </c>
      <c r="C56" s="9" t="s">
        <v>196</v>
      </c>
      <c r="D56" s="17" t="s">
        <v>190</v>
      </c>
      <c r="E56" s="19" t="s">
        <v>28</v>
      </c>
      <c r="F56" s="19">
        <v>1</v>
      </c>
      <c r="G56" s="101">
        <v>330.58</v>
      </c>
      <c r="H56" s="18">
        <f t="shared" si="2"/>
        <v>330.58</v>
      </c>
      <c r="I56" s="54">
        <f t="shared" si="1"/>
        <v>425.85315599999996</v>
      </c>
    </row>
    <row r="57" spans="1:9" ht="27" customHeight="1" x14ac:dyDescent="0.2">
      <c r="A57" s="41" t="s">
        <v>241</v>
      </c>
      <c r="B57" s="104" t="s">
        <v>297</v>
      </c>
      <c r="C57" s="9" t="s">
        <v>198</v>
      </c>
      <c r="D57" s="17" t="s">
        <v>75</v>
      </c>
      <c r="E57" s="19" t="s">
        <v>28</v>
      </c>
      <c r="F57" s="19">
        <v>1</v>
      </c>
      <c r="G57" s="101">
        <f>G55</f>
        <v>100.3</v>
      </c>
      <c r="H57" s="18">
        <f t="shared" si="2"/>
        <v>100.3</v>
      </c>
      <c r="I57" s="54">
        <f t="shared" si="1"/>
        <v>129.20645999999999</v>
      </c>
    </row>
    <row r="58" spans="1:9" ht="26.25" customHeight="1" x14ac:dyDescent="0.2">
      <c r="A58" s="41" t="s">
        <v>242</v>
      </c>
      <c r="B58" s="52">
        <v>34637</v>
      </c>
      <c r="C58" s="9" t="s">
        <v>196</v>
      </c>
      <c r="D58" s="23" t="s">
        <v>248</v>
      </c>
      <c r="E58" s="19" t="s">
        <v>28</v>
      </c>
      <c r="F58" s="19">
        <v>1</v>
      </c>
      <c r="G58" s="101">
        <v>249.66</v>
      </c>
      <c r="H58" s="18">
        <f t="shared" si="2"/>
        <v>249.66</v>
      </c>
      <c r="I58" s="54">
        <f t="shared" si="1"/>
        <v>321.61201199999999</v>
      </c>
    </row>
    <row r="59" spans="1:9" ht="25.5" customHeight="1" x14ac:dyDescent="0.2">
      <c r="A59" s="41" t="s">
        <v>243</v>
      </c>
      <c r="B59" s="28">
        <v>94975</v>
      </c>
      <c r="C59" s="28" t="s">
        <v>196</v>
      </c>
      <c r="D59" s="23" t="s">
        <v>277</v>
      </c>
      <c r="E59" s="26" t="s">
        <v>145</v>
      </c>
      <c r="F59" s="26">
        <v>0.05</v>
      </c>
      <c r="G59" s="101">
        <v>426.31</v>
      </c>
      <c r="H59" s="18">
        <f t="shared" si="2"/>
        <v>21.3155</v>
      </c>
      <c r="I59" s="54">
        <f t="shared" si="1"/>
        <v>27.458627100000001</v>
      </c>
    </row>
    <row r="60" spans="1:9" ht="16.5" customHeight="1" x14ac:dyDescent="0.2">
      <c r="A60" s="41" t="s">
        <v>244</v>
      </c>
      <c r="B60" s="87">
        <v>100860</v>
      </c>
      <c r="C60" s="9" t="s">
        <v>196</v>
      </c>
      <c r="D60" s="23" t="s">
        <v>76</v>
      </c>
      <c r="E60" s="19" t="s">
        <v>28</v>
      </c>
      <c r="F60" s="19">
        <v>1</v>
      </c>
      <c r="G60" s="101">
        <v>79.34</v>
      </c>
      <c r="H60" s="18">
        <f t="shared" si="2"/>
        <v>79.34</v>
      </c>
      <c r="I60" s="54">
        <f t="shared" si="1"/>
        <v>102.205788</v>
      </c>
    </row>
    <row r="61" spans="1:9" ht="39.75" customHeight="1" x14ac:dyDescent="0.2">
      <c r="A61" s="41" t="s">
        <v>245</v>
      </c>
      <c r="B61" s="87" t="s">
        <v>266</v>
      </c>
      <c r="C61" s="88" t="s">
        <v>198</v>
      </c>
      <c r="D61" s="23" t="s">
        <v>267</v>
      </c>
      <c r="E61" s="19" t="s">
        <v>2</v>
      </c>
      <c r="F61" s="19">
        <v>1</v>
      </c>
      <c r="G61" s="101">
        <v>239.73</v>
      </c>
      <c r="H61" s="18">
        <f t="shared" si="2"/>
        <v>239.73</v>
      </c>
      <c r="I61" s="54">
        <f t="shared" si="1"/>
        <v>308.82018599999998</v>
      </c>
    </row>
    <row r="62" spans="1:9" ht="39" customHeight="1" x14ac:dyDescent="0.2">
      <c r="A62" s="41" t="s">
        <v>246</v>
      </c>
      <c r="B62" s="44">
        <v>94650</v>
      </c>
      <c r="C62" s="9" t="s">
        <v>196</v>
      </c>
      <c r="D62" s="23" t="s">
        <v>207</v>
      </c>
      <c r="E62" s="19" t="s">
        <v>55</v>
      </c>
      <c r="F62" s="19">
        <v>3</v>
      </c>
      <c r="G62" s="101">
        <v>20.62</v>
      </c>
      <c r="H62" s="18">
        <f t="shared" si="2"/>
        <v>61.86</v>
      </c>
      <c r="I62" s="54">
        <f t="shared" si="1"/>
        <v>79.688051999999999</v>
      </c>
    </row>
    <row r="63" spans="1:9" ht="16.5" customHeight="1" x14ac:dyDescent="0.2">
      <c r="A63" s="41" t="s">
        <v>247</v>
      </c>
      <c r="B63" s="29" t="s">
        <v>116</v>
      </c>
      <c r="C63" s="88" t="s">
        <v>196</v>
      </c>
      <c r="D63" s="23" t="s">
        <v>136</v>
      </c>
      <c r="E63" s="16" t="s">
        <v>28</v>
      </c>
      <c r="F63" s="19">
        <v>1</v>
      </c>
      <c r="G63" s="33">
        <v>851.68</v>
      </c>
      <c r="H63" s="18">
        <f t="shared" si="2"/>
        <v>851.68</v>
      </c>
      <c r="I63" s="54">
        <f t="shared" si="1"/>
        <v>1097.134176</v>
      </c>
    </row>
    <row r="64" spans="1:9" ht="16.5" customHeight="1" x14ac:dyDescent="0.2">
      <c r="A64" s="229" t="s">
        <v>7</v>
      </c>
      <c r="B64" s="230"/>
      <c r="C64" s="230"/>
      <c r="D64" s="230"/>
      <c r="E64" s="230"/>
      <c r="F64" s="230"/>
      <c r="G64" s="231"/>
      <c r="H64" s="38">
        <f>SUM(H52:H63)</f>
        <v>2910.2754999999997</v>
      </c>
      <c r="I64" s="54">
        <f t="shared" si="1"/>
        <v>3749.0168990999996</v>
      </c>
    </row>
    <row r="65" spans="1:11" ht="18" customHeight="1" x14ac:dyDescent="0.2">
      <c r="A65" s="55">
        <v>12</v>
      </c>
      <c r="B65" s="57"/>
      <c r="C65" s="57"/>
      <c r="D65" s="66" t="s">
        <v>358</v>
      </c>
      <c r="E65" s="60"/>
      <c r="F65" s="60"/>
      <c r="G65" s="60"/>
      <c r="H65" s="60"/>
      <c r="I65" s="54">
        <f t="shared" si="1"/>
        <v>0</v>
      </c>
    </row>
    <row r="66" spans="1:11" ht="14.25" customHeight="1" x14ac:dyDescent="0.2">
      <c r="A66" s="41" t="s">
        <v>310</v>
      </c>
      <c r="B66" s="105">
        <v>93358</v>
      </c>
      <c r="C66" s="88" t="s">
        <v>196</v>
      </c>
      <c r="D66" s="15" t="s">
        <v>178</v>
      </c>
      <c r="E66" s="19" t="s">
        <v>184</v>
      </c>
      <c r="F66" s="18">
        <v>0.72</v>
      </c>
      <c r="G66" s="94">
        <v>64.52</v>
      </c>
      <c r="H66" s="18">
        <f>F66*G66</f>
        <v>46.454399999999993</v>
      </c>
      <c r="I66" s="54">
        <f t="shared" si="1"/>
        <v>59.842558079999989</v>
      </c>
    </row>
    <row r="67" spans="1:11" ht="27.75" customHeight="1" x14ac:dyDescent="0.2">
      <c r="A67" s="41" t="s">
        <v>311</v>
      </c>
      <c r="B67" s="87">
        <v>89714</v>
      </c>
      <c r="C67" s="88" t="s">
        <v>196</v>
      </c>
      <c r="D67" s="23" t="s">
        <v>218</v>
      </c>
      <c r="E67" s="26" t="s">
        <v>55</v>
      </c>
      <c r="F67" s="18">
        <v>12</v>
      </c>
      <c r="G67" s="94">
        <v>32.03</v>
      </c>
      <c r="H67" s="18">
        <f t="shared" ref="H67:H70" si="3">F67*G67</f>
        <v>384.36</v>
      </c>
      <c r="I67" s="54">
        <f t="shared" si="1"/>
        <v>495.13255200000003</v>
      </c>
      <c r="K67">
        <f>G67*0.9</f>
        <v>28.827000000000002</v>
      </c>
    </row>
    <row r="68" spans="1:11" ht="17.25" customHeight="1" x14ac:dyDescent="0.2">
      <c r="A68" s="41" t="s">
        <v>312</v>
      </c>
      <c r="B68" s="106">
        <v>1858</v>
      </c>
      <c r="C68" s="88" t="s">
        <v>196</v>
      </c>
      <c r="D68" s="23" t="s">
        <v>359</v>
      </c>
      <c r="E68" s="26" t="s">
        <v>2</v>
      </c>
      <c r="F68" s="27">
        <v>1</v>
      </c>
      <c r="G68" s="95">
        <v>51.74</v>
      </c>
      <c r="H68" s="18">
        <f t="shared" si="3"/>
        <v>51.74</v>
      </c>
      <c r="I68" s="54">
        <f t="shared" si="1"/>
        <v>66.651468000000008</v>
      </c>
      <c r="K68">
        <f t="shared" ref="K68:K70" si="4">G68*0.9</f>
        <v>46.566000000000003</v>
      </c>
    </row>
    <row r="69" spans="1:11" ht="24" customHeight="1" x14ac:dyDescent="0.2">
      <c r="A69" s="41" t="s">
        <v>313</v>
      </c>
      <c r="B69" s="90">
        <v>42699</v>
      </c>
      <c r="C69" s="88" t="s">
        <v>196</v>
      </c>
      <c r="D69" s="23" t="s">
        <v>202</v>
      </c>
      <c r="E69" s="26" t="s">
        <v>2</v>
      </c>
      <c r="F69" s="27">
        <v>1</v>
      </c>
      <c r="G69" s="94">
        <v>30.4</v>
      </c>
      <c r="H69" s="18">
        <f t="shared" si="3"/>
        <v>30.4</v>
      </c>
      <c r="I69" s="54">
        <f t="shared" si="1"/>
        <v>39.161279999999998</v>
      </c>
      <c r="K69">
        <f t="shared" si="4"/>
        <v>27.36</v>
      </c>
    </row>
    <row r="70" spans="1:11" ht="25.5" customHeight="1" x14ac:dyDescent="0.2">
      <c r="A70" s="41" t="s">
        <v>314</v>
      </c>
      <c r="B70" s="90">
        <v>2696</v>
      </c>
      <c r="C70" s="88" t="s">
        <v>196</v>
      </c>
      <c r="D70" s="23" t="s">
        <v>360</v>
      </c>
      <c r="E70" s="26" t="s">
        <v>204</v>
      </c>
      <c r="F70" s="27">
        <v>4</v>
      </c>
      <c r="G70" s="94">
        <v>16.13</v>
      </c>
      <c r="H70" s="18">
        <f t="shared" si="3"/>
        <v>64.52</v>
      </c>
      <c r="I70" s="54">
        <f t="shared" si="1"/>
        <v>83.114663999999991</v>
      </c>
      <c r="K70">
        <f t="shared" si="4"/>
        <v>14.516999999999999</v>
      </c>
    </row>
    <row r="71" spans="1:11" ht="16.5" customHeight="1" x14ac:dyDescent="0.2">
      <c r="A71" s="229" t="s">
        <v>7</v>
      </c>
      <c r="B71" s="230"/>
      <c r="C71" s="230"/>
      <c r="D71" s="230"/>
      <c r="E71" s="230"/>
      <c r="F71" s="230"/>
      <c r="G71" s="231"/>
      <c r="H71" s="38">
        <f>SUM(H66:H70)</f>
        <v>577.47439999999995</v>
      </c>
      <c r="I71" s="54">
        <f t="shared" ref="I71:I72" si="5">H71*1.2882</f>
        <v>743.90252207999993</v>
      </c>
    </row>
    <row r="72" spans="1:11" x14ac:dyDescent="0.2">
      <c r="A72" s="232" t="s">
        <v>57</v>
      </c>
      <c r="B72" s="230"/>
      <c r="C72" s="230"/>
      <c r="D72" s="230"/>
      <c r="E72" s="230"/>
      <c r="F72" s="230"/>
      <c r="G72" s="231"/>
      <c r="H72" s="38">
        <f>SUM(H8+H12+H16+H19+H24+H31+H36+H41+H45+H50+H64+H71)</f>
        <v>11520.219499999999</v>
      </c>
      <c r="I72" s="54">
        <f t="shared" si="5"/>
        <v>14840.3467599</v>
      </c>
    </row>
    <row r="73" spans="1:11" x14ac:dyDescent="0.2">
      <c r="A73" s="247" t="s">
        <v>443</v>
      </c>
      <c r="B73" s="248"/>
      <c r="C73" s="248"/>
      <c r="D73" s="248"/>
      <c r="E73" s="248"/>
      <c r="F73" s="248"/>
      <c r="G73" s="249"/>
      <c r="H73" s="51">
        <f>H72*0.2882</f>
        <v>3320.1272598999999</v>
      </c>
      <c r="I73" s="54"/>
    </row>
    <row r="74" spans="1:11" x14ac:dyDescent="0.2">
      <c r="A74" s="232" t="s">
        <v>56</v>
      </c>
      <c r="B74" s="230"/>
      <c r="C74" s="230"/>
      <c r="D74" s="230"/>
      <c r="E74" s="230"/>
      <c r="F74" s="230"/>
      <c r="G74" s="231"/>
      <c r="H74" s="77">
        <f>SUM(H72+H73)</f>
        <v>14840.3467599</v>
      </c>
      <c r="I74" s="54"/>
    </row>
    <row r="75" spans="1:11" x14ac:dyDescent="0.2">
      <c r="C75" s="6"/>
      <c r="D75" s="6"/>
      <c r="E75" s="6"/>
      <c r="F75" s="6"/>
      <c r="G75" s="6"/>
      <c r="H75" s="6"/>
      <c r="I75" s="6"/>
    </row>
    <row r="76" spans="1:11" x14ac:dyDescent="0.2">
      <c r="D76" s="372"/>
      <c r="E76" s="375"/>
      <c r="F76" s="376"/>
      <c r="G76" s="377"/>
      <c r="H76" s="378"/>
    </row>
    <row r="77" spans="1:11" ht="21.75" customHeight="1" x14ac:dyDescent="0.2">
      <c r="D77" s="373"/>
      <c r="E77" s="379"/>
      <c r="F77" s="2"/>
      <c r="G77" s="380"/>
      <c r="H77" s="381"/>
    </row>
    <row r="78" spans="1:11" x14ac:dyDescent="0.2">
      <c r="D78" s="374"/>
      <c r="E78" s="382"/>
      <c r="F78" s="383"/>
      <c r="G78" s="384"/>
      <c r="H78" s="385"/>
    </row>
    <row r="79" spans="1:11" x14ac:dyDescent="0.2">
      <c r="D79" s="370" t="s">
        <v>450</v>
      </c>
      <c r="E79" s="365" t="s">
        <v>451</v>
      </c>
      <c r="F79" s="366"/>
      <c r="G79" s="366"/>
      <c r="H79" s="367"/>
    </row>
    <row r="80" spans="1:11" x14ac:dyDescent="0.2">
      <c r="D80" s="371" t="s">
        <v>453</v>
      </c>
      <c r="E80" s="368" t="s">
        <v>454</v>
      </c>
      <c r="F80" s="241"/>
      <c r="G80" s="241"/>
      <c r="H80" s="369"/>
    </row>
    <row r="81" spans="4:7" x14ac:dyDescent="0.2">
      <c r="D81" s="75"/>
      <c r="G81" s="4"/>
    </row>
    <row r="83" spans="4:7" x14ac:dyDescent="0.2">
      <c r="G83" s="4"/>
    </row>
  </sheetData>
  <mergeCells count="21">
    <mergeCell ref="E79:H79"/>
    <mergeCell ref="E80:H80"/>
    <mergeCell ref="A24:G24"/>
    <mergeCell ref="A31:G31"/>
    <mergeCell ref="A36:G36"/>
    <mergeCell ref="A1:I1"/>
    <mergeCell ref="A72:G72"/>
    <mergeCell ref="A41:G41"/>
    <mergeCell ref="D2:G2"/>
    <mergeCell ref="D3:G3"/>
    <mergeCell ref="H3:I3"/>
    <mergeCell ref="A8:G8"/>
    <mergeCell ref="A12:G12"/>
    <mergeCell ref="A16:G16"/>
    <mergeCell ref="A19:G19"/>
    <mergeCell ref="A73:G73"/>
    <mergeCell ref="A74:G74"/>
    <mergeCell ref="A45:G45"/>
    <mergeCell ref="A50:G50"/>
    <mergeCell ref="A64:G64"/>
    <mergeCell ref="A71:G71"/>
  </mergeCells>
  <pageMargins left="0.511811024" right="0.511811024" top="0.78740157499999996" bottom="0.78740157499999996" header="0.31496062000000002" footer="0.31496062000000002"/>
  <pageSetup paperSize="9" scale="85" orientation="landscape" r:id="rId1"/>
  <drawing r:id="rId2"/>
  <legacyDrawing r:id="rId3"/>
  <oleObjects>
    <mc:AlternateContent xmlns:mc="http://schemas.openxmlformats.org/markup-compatibility/2006">
      <mc:Choice Requires="x14">
        <oleObject shapeId="4097" r:id="rId4">
          <objectPr defaultSize="0" autoPict="0" r:id="rId5">
            <anchor moveWithCells="1" sizeWithCells="1">
              <from>
                <xdr:col>0</xdr:col>
                <xdr:colOff>104775</xdr:colOff>
                <xdr:row>0</xdr:row>
                <xdr:rowOff>76200</xdr:rowOff>
              </from>
              <to>
                <xdr:col>1</xdr:col>
                <xdr:colOff>342900</xdr:colOff>
                <xdr:row>0</xdr:row>
                <xdr:rowOff>790575</xdr:rowOff>
              </to>
            </anchor>
          </objectPr>
        </oleObject>
      </mc:Choice>
      <mc:Fallback>
        <oleObject shapeId="4097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3"/>
  <sheetViews>
    <sheetView workbookViewId="0">
      <selection activeCell="D74" sqref="D74"/>
    </sheetView>
  </sheetViews>
  <sheetFormatPr defaultRowHeight="12.75" x14ac:dyDescent="0.2"/>
  <cols>
    <col min="1" max="1" width="5.5703125" customWidth="1"/>
    <col min="2" max="2" width="53.140625" customWidth="1"/>
    <col min="4" max="4" width="10" customWidth="1"/>
    <col min="5" max="6" width="9.28515625" bestFit="1" customWidth="1"/>
    <col min="7" max="7" width="10" bestFit="1" customWidth="1"/>
  </cols>
  <sheetData>
    <row r="1" spans="1:9" s="201" customFormat="1" ht="70.5" customHeight="1" thickBot="1" x14ac:dyDescent="0.25">
      <c r="A1" s="244"/>
      <c r="B1" s="245"/>
      <c r="C1" s="245"/>
      <c r="D1" s="245"/>
      <c r="E1" s="245"/>
      <c r="F1" s="245"/>
      <c r="G1" s="246"/>
      <c r="H1" s="214"/>
      <c r="I1" s="215"/>
    </row>
    <row r="2" spans="1:9" x14ac:dyDescent="0.2">
      <c r="A2" s="218"/>
      <c r="B2" s="263" t="s">
        <v>138</v>
      </c>
      <c r="C2" s="263"/>
      <c r="D2" s="263"/>
      <c r="E2" s="263"/>
      <c r="F2" s="263"/>
      <c r="G2" s="219"/>
    </row>
    <row r="3" spans="1:9" ht="13.5" thickBot="1" x14ac:dyDescent="0.25">
      <c r="A3" s="220"/>
      <c r="B3" s="264" t="s">
        <v>444</v>
      </c>
      <c r="C3" s="264"/>
      <c r="D3" s="264"/>
      <c r="E3" s="264"/>
      <c r="F3" s="264"/>
      <c r="G3" s="221"/>
    </row>
    <row r="4" spans="1:9" ht="37.5" customHeight="1" x14ac:dyDescent="0.2">
      <c r="A4" s="216">
        <v>1</v>
      </c>
      <c r="B4" s="217" t="s">
        <v>77</v>
      </c>
      <c r="C4" s="202" t="s">
        <v>2</v>
      </c>
      <c r="D4" s="205" t="s">
        <v>3</v>
      </c>
      <c r="E4" s="202" t="s">
        <v>4</v>
      </c>
      <c r="F4" s="203" t="s">
        <v>60</v>
      </c>
      <c r="G4" s="216" t="s">
        <v>117</v>
      </c>
    </row>
    <row r="5" spans="1:9" ht="16.5" customHeight="1" x14ac:dyDescent="0.2">
      <c r="A5" s="59" t="s">
        <v>5</v>
      </c>
      <c r="B5" s="59" t="s">
        <v>78</v>
      </c>
      <c r="C5" s="68"/>
      <c r="D5" s="69"/>
      <c r="E5" s="70"/>
      <c r="F5" s="70"/>
      <c r="G5" s="70"/>
    </row>
    <row r="6" spans="1:9" ht="16.5" customHeight="1" x14ac:dyDescent="0.2">
      <c r="A6" s="21" t="s">
        <v>79</v>
      </c>
      <c r="B6" s="17" t="s">
        <v>80</v>
      </c>
      <c r="C6" s="19" t="s">
        <v>81</v>
      </c>
      <c r="D6" s="30">
        <v>1</v>
      </c>
      <c r="E6" s="33">
        <v>1.08</v>
      </c>
      <c r="F6" s="18">
        <f t="shared" ref="F6:F11" si="0">D6*E6</f>
        <v>1.08</v>
      </c>
      <c r="G6" s="48">
        <v>7138</v>
      </c>
    </row>
    <row r="7" spans="1:9" ht="16.5" customHeight="1" x14ac:dyDescent="0.2">
      <c r="A7" s="21" t="s">
        <v>82</v>
      </c>
      <c r="B7" s="17" t="s">
        <v>83</v>
      </c>
      <c r="C7" s="19" t="s">
        <v>55</v>
      </c>
      <c r="D7" s="30">
        <v>12</v>
      </c>
      <c r="E7" s="33">
        <v>3.77</v>
      </c>
      <c r="F7" s="18">
        <f t="shared" si="0"/>
        <v>45.24</v>
      </c>
      <c r="G7" s="48">
        <v>9867</v>
      </c>
    </row>
    <row r="8" spans="1:9" ht="24" x14ac:dyDescent="0.2">
      <c r="A8" s="21" t="s">
        <v>84</v>
      </c>
      <c r="B8" s="17" t="s">
        <v>85</v>
      </c>
      <c r="C8" s="19" t="s">
        <v>81</v>
      </c>
      <c r="D8" s="30">
        <v>2</v>
      </c>
      <c r="E8" s="33">
        <v>16.64</v>
      </c>
      <c r="F8" s="18">
        <f t="shared" si="0"/>
        <v>33.28</v>
      </c>
      <c r="G8" s="49" t="s">
        <v>148</v>
      </c>
    </row>
    <row r="9" spans="1:9" ht="16.5" customHeight="1" x14ac:dyDescent="0.2">
      <c r="A9" s="21" t="s">
        <v>86</v>
      </c>
      <c r="B9" s="17" t="s">
        <v>87</v>
      </c>
      <c r="C9" s="19" t="s">
        <v>81</v>
      </c>
      <c r="D9" s="30">
        <v>4</v>
      </c>
      <c r="E9" s="33">
        <v>0.61</v>
      </c>
      <c r="F9" s="18">
        <f t="shared" si="0"/>
        <v>2.44</v>
      </c>
      <c r="G9" s="48">
        <v>3542</v>
      </c>
    </row>
    <row r="10" spans="1:9" ht="24" x14ac:dyDescent="0.2">
      <c r="A10" s="21" t="s">
        <v>88</v>
      </c>
      <c r="B10" s="17" t="s">
        <v>89</v>
      </c>
      <c r="C10" s="19" t="s">
        <v>81</v>
      </c>
      <c r="D10" s="30">
        <v>1</v>
      </c>
      <c r="E10" s="33">
        <v>26.33</v>
      </c>
      <c r="F10" s="18">
        <f t="shared" si="0"/>
        <v>26.33</v>
      </c>
      <c r="G10" s="48">
        <v>11829</v>
      </c>
    </row>
    <row r="11" spans="1:9" ht="16.5" customHeight="1" x14ac:dyDescent="0.2">
      <c r="A11" s="21" t="s">
        <v>90</v>
      </c>
      <c r="B11" s="17" t="s">
        <v>91</v>
      </c>
      <c r="C11" s="19" t="s">
        <v>81</v>
      </c>
      <c r="D11" s="30">
        <v>1</v>
      </c>
      <c r="E11" s="33">
        <v>1.56</v>
      </c>
      <c r="F11" s="18">
        <f t="shared" si="0"/>
        <v>1.56</v>
      </c>
      <c r="G11" s="49" t="s">
        <v>261</v>
      </c>
    </row>
    <row r="12" spans="1:9" ht="16.5" customHeight="1" x14ac:dyDescent="0.2">
      <c r="A12" s="259" t="s">
        <v>65</v>
      </c>
      <c r="B12" s="265"/>
      <c r="C12" s="265"/>
      <c r="D12" s="265"/>
      <c r="E12" s="265"/>
      <c r="F12" s="22">
        <f>SUM(F6:F11)</f>
        <v>109.92999999999999</v>
      </c>
      <c r="G12" s="50"/>
    </row>
    <row r="13" spans="1:9" ht="16.5" customHeight="1" x14ac:dyDescent="0.2">
      <c r="A13" s="71" t="s">
        <v>6</v>
      </c>
      <c r="B13" s="71" t="s">
        <v>92</v>
      </c>
      <c r="C13" s="55"/>
      <c r="D13" s="72"/>
      <c r="E13" s="55"/>
      <c r="F13" s="55"/>
      <c r="G13" s="55"/>
    </row>
    <row r="14" spans="1:9" ht="16.5" customHeight="1" x14ac:dyDescent="0.2">
      <c r="A14" s="26" t="s">
        <v>93</v>
      </c>
      <c r="B14" s="17" t="s">
        <v>94</v>
      </c>
      <c r="C14" s="19" t="s">
        <v>55</v>
      </c>
      <c r="D14" s="30">
        <v>6</v>
      </c>
      <c r="E14" s="33">
        <v>4.25</v>
      </c>
      <c r="F14" s="18">
        <f>D14*E14</f>
        <v>25.5</v>
      </c>
      <c r="G14" s="50">
        <v>9868</v>
      </c>
    </row>
    <row r="15" spans="1:9" ht="16.5" customHeight="1" x14ac:dyDescent="0.2">
      <c r="A15" s="21" t="s">
        <v>95</v>
      </c>
      <c r="B15" s="17" t="s">
        <v>96</v>
      </c>
      <c r="C15" s="19" t="s">
        <v>81</v>
      </c>
      <c r="D15" s="30">
        <v>1</v>
      </c>
      <c r="E15" s="33">
        <v>47.96</v>
      </c>
      <c r="F15" s="18">
        <f>D15*E15</f>
        <v>47.96</v>
      </c>
      <c r="G15" s="50">
        <v>6016</v>
      </c>
    </row>
    <row r="16" spans="1:9" ht="16.5" customHeight="1" x14ac:dyDescent="0.2">
      <c r="A16" s="21" t="s">
        <v>97</v>
      </c>
      <c r="B16" s="17" t="s">
        <v>98</v>
      </c>
      <c r="C16" s="19" t="s">
        <v>81</v>
      </c>
      <c r="D16" s="30">
        <v>1</v>
      </c>
      <c r="E16" s="33">
        <v>2.68</v>
      </c>
      <c r="F16" s="18">
        <f>D16*E16</f>
        <v>2.68</v>
      </c>
      <c r="G16" s="50">
        <v>3505</v>
      </c>
    </row>
    <row r="17" spans="1:8" ht="24" x14ac:dyDescent="0.2">
      <c r="A17" s="21" t="s">
        <v>99</v>
      </c>
      <c r="B17" s="17" t="s">
        <v>100</v>
      </c>
      <c r="C17" s="19" t="s">
        <v>81</v>
      </c>
      <c r="D17" s="30">
        <v>1</v>
      </c>
      <c r="E17" s="33">
        <v>15.92</v>
      </c>
      <c r="F17" s="18">
        <f>D17*E17</f>
        <v>15.92</v>
      </c>
      <c r="G17" s="49" t="s">
        <v>141</v>
      </c>
    </row>
    <row r="18" spans="1:8" ht="16.5" customHeight="1" x14ac:dyDescent="0.2">
      <c r="A18" s="21" t="s">
        <v>101</v>
      </c>
      <c r="B18" s="17" t="s">
        <v>115</v>
      </c>
      <c r="C18" s="19" t="s">
        <v>81</v>
      </c>
      <c r="D18" s="30">
        <v>1</v>
      </c>
      <c r="E18" s="33">
        <v>0.74</v>
      </c>
      <c r="F18" s="18">
        <f>D18*E18</f>
        <v>0.74</v>
      </c>
      <c r="G18" s="50">
        <v>3529</v>
      </c>
    </row>
    <row r="19" spans="1:8" ht="16.5" customHeight="1" x14ac:dyDescent="0.2">
      <c r="A19" s="259" t="s">
        <v>65</v>
      </c>
      <c r="B19" s="260"/>
      <c r="C19" s="260"/>
      <c r="D19" s="260"/>
      <c r="E19" s="260"/>
      <c r="F19" s="22">
        <f>SUM(F14:F18)</f>
        <v>92.800000000000011</v>
      </c>
      <c r="G19" s="50"/>
    </row>
    <row r="20" spans="1:8" ht="16.5" customHeight="1" x14ac:dyDescent="0.2">
      <c r="A20" s="71" t="s">
        <v>63</v>
      </c>
      <c r="B20" s="71" t="s">
        <v>102</v>
      </c>
      <c r="C20" s="55"/>
      <c r="D20" s="72"/>
      <c r="E20" s="55"/>
      <c r="F20" s="55"/>
      <c r="G20" s="55"/>
    </row>
    <row r="21" spans="1:8" ht="16.5" customHeight="1" x14ac:dyDescent="0.2">
      <c r="A21" s="26" t="s">
        <v>103</v>
      </c>
      <c r="B21" s="17" t="s">
        <v>104</v>
      </c>
      <c r="C21" s="19" t="s">
        <v>81</v>
      </c>
      <c r="D21" s="30">
        <v>1</v>
      </c>
      <c r="E21" s="33">
        <v>1.23</v>
      </c>
      <c r="F21" s="18">
        <f t="shared" ref="F21:F26" si="1">D21*E21</f>
        <v>1.23</v>
      </c>
      <c r="G21" s="48">
        <v>7139</v>
      </c>
    </row>
    <row r="22" spans="1:8" ht="16.5" customHeight="1" x14ac:dyDescent="0.2">
      <c r="A22" s="26" t="s">
        <v>105</v>
      </c>
      <c r="B22" s="17" t="s">
        <v>94</v>
      </c>
      <c r="C22" s="19" t="s">
        <v>55</v>
      </c>
      <c r="D22" s="30">
        <v>6</v>
      </c>
      <c r="E22" s="33">
        <f>E14</f>
        <v>4.25</v>
      </c>
      <c r="F22" s="18">
        <f t="shared" si="1"/>
        <v>25.5</v>
      </c>
      <c r="G22" s="48">
        <v>9868</v>
      </c>
    </row>
    <row r="23" spans="1:8" ht="16.5" customHeight="1" x14ac:dyDescent="0.2">
      <c r="A23" s="26" t="s">
        <v>105</v>
      </c>
      <c r="B23" s="17" t="s">
        <v>106</v>
      </c>
      <c r="C23" s="19" t="s">
        <v>81</v>
      </c>
      <c r="D23" s="30">
        <v>3</v>
      </c>
      <c r="E23" s="33">
        <f>E18</f>
        <v>0.74</v>
      </c>
      <c r="F23" s="18">
        <f t="shared" si="1"/>
        <v>2.2199999999999998</v>
      </c>
      <c r="G23" s="48">
        <v>3529</v>
      </c>
    </row>
    <row r="24" spans="1:8" ht="16.5" customHeight="1" x14ac:dyDescent="0.2">
      <c r="A24" s="26" t="s">
        <v>107</v>
      </c>
      <c r="B24" s="17" t="s">
        <v>108</v>
      </c>
      <c r="C24" s="19" t="s">
        <v>81</v>
      </c>
      <c r="D24" s="30">
        <v>1</v>
      </c>
      <c r="E24" s="33">
        <v>2.48</v>
      </c>
      <c r="F24" s="18">
        <f t="shared" si="1"/>
        <v>2.48</v>
      </c>
      <c r="G24" s="48">
        <v>3884</v>
      </c>
    </row>
    <row r="25" spans="1:8" ht="16.5" customHeight="1" x14ac:dyDescent="0.2">
      <c r="A25" s="26" t="s">
        <v>109</v>
      </c>
      <c r="B25" s="17" t="s">
        <v>110</v>
      </c>
      <c r="C25" s="19" t="s">
        <v>81</v>
      </c>
      <c r="D25" s="30">
        <v>1</v>
      </c>
      <c r="E25" s="33">
        <v>32.22</v>
      </c>
      <c r="F25" s="18">
        <f t="shared" si="1"/>
        <v>32.22</v>
      </c>
      <c r="G25" s="48">
        <v>11752</v>
      </c>
    </row>
    <row r="26" spans="1:8" ht="16.5" customHeight="1" x14ac:dyDescent="0.2">
      <c r="A26" s="26" t="s">
        <v>129</v>
      </c>
      <c r="B26" s="23" t="s">
        <v>158</v>
      </c>
      <c r="C26" s="19" t="s">
        <v>81</v>
      </c>
      <c r="D26" s="30">
        <v>1</v>
      </c>
      <c r="E26" s="33">
        <v>37.4</v>
      </c>
      <c r="F26" s="18">
        <f t="shared" si="1"/>
        <v>37.4</v>
      </c>
      <c r="G26" s="48">
        <v>11712</v>
      </c>
    </row>
    <row r="27" spans="1:8" ht="16.5" customHeight="1" x14ac:dyDescent="0.2">
      <c r="A27" s="259" t="s">
        <v>65</v>
      </c>
      <c r="B27" s="260"/>
      <c r="C27" s="260"/>
      <c r="D27" s="260"/>
      <c r="E27" s="260"/>
      <c r="F27" s="22">
        <f>SUM(F21:F26)</f>
        <v>101.05</v>
      </c>
      <c r="G27" s="50"/>
      <c r="H27" s="91"/>
    </row>
    <row r="28" spans="1:8" ht="16.5" customHeight="1" x14ac:dyDescent="0.2">
      <c r="A28" s="59">
        <v>2</v>
      </c>
      <c r="B28" s="61" t="s">
        <v>119</v>
      </c>
      <c r="C28" s="55"/>
      <c r="D28" s="72"/>
      <c r="E28" s="55"/>
      <c r="F28" s="55"/>
      <c r="G28" s="55"/>
      <c r="H28" s="1"/>
    </row>
    <row r="29" spans="1:8" ht="16.5" customHeight="1" x14ac:dyDescent="0.2">
      <c r="A29" s="59" t="s">
        <v>9</v>
      </c>
      <c r="B29" s="59" t="s">
        <v>160</v>
      </c>
      <c r="C29" s="55"/>
      <c r="D29" s="72"/>
      <c r="E29" s="55"/>
      <c r="F29" s="55"/>
      <c r="G29" s="55"/>
    </row>
    <row r="30" spans="1:8" ht="16.5" customHeight="1" x14ac:dyDescent="0.2">
      <c r="A30" s="21" t="s">
        <v>120</v>
      </c>
      <c r="B30" s="17" t="s">
        <v>121</v>
      </c>
      <c r="C30" s="19" t="s">
        <v>55</v>
      </c>
      <c r="D30" s="30">
        <v>3</v>
      </c>
      <c r="E30" s="33">
        <v>6.81</v>
      </c>
      <c r="F30" s="18">
        <f>D30*E30</f>
        <v>20.43</v>
      </c>
      <c r="G30" s="48">
        <v>9835</v>
      </c>
    </row>
    <row r="31" spans="1:8" ht="16.5" customHeight="1" x14ac:dyDescent="0.2">
      <c r="A31" s="21" t="s">
        <v>122</v>
      </c>
      <c r="B31" s="17" t="s">
        <v>123</v>
      </c>
      <c r="C31" s="19" t="s">
        <v>64</v>
      </c>
      <c r="D31" s="30">
        <v>3</v>
      </c>
      <c r="E31" s="33">
        <v>2.21</v>
      </c>
      <c r="F31" s="18">
        <f>D31*E31</f>
        <v>6.63</v>
      </c>
      <c r="G31" s="48">
        <v>3517</v>
      </c>
    </row>
    <row r="32" spans="1:8" ht="16.5" customHeight="1" x14ac:dyDescent="0.2">
      <c r="A32" s="21" t="s">
        <v>125</v>
      </c>
      <c r="B32" s="17" t="s">
        <v>124</v>
      </c>
      <c r="C32" s="19" t="s">
        <v>64</v>
      </c>
      <c r="D32" s="30">
        <v>1</v>
      </c>
      <c r="E32" s="33">
        <v>3.85</v>
      </c>
      <c r="F32" s="18">
        <f>D32*E32</f>
        <v>3.85</v>
      </c>
      <c r="G32" s="48">
        <v>7116</v>
      </c>
    </row>
    <row r="33" spans="1:7" ht="16.5" customHeight="1" x14ac:dyDescent="0.2">
      <c r="A33" s="21" t="s">
        <v>163</v>
      </c>
      <c r="B33" s="17" t="s">
        <v>159</v>
      </c>
      <c r="C33" s="19" t="s">
        <v>64</v>
      </c>
      <c r="D33" s="30">
        <v>2</v>
      </c>
      <c r="E33" s="33">
        <v>1.88</v>
      </c>
      <c r="F33" s="18">
        <f>D33*E33</f>
        <v>3.76</v>
      </c>
      <c r="G33" s="48">
        <v>3856</v>
      </c>
    </row>
    <row r="34" spans="1:7" ht="16.5" customHeight="1" x14ac:dyDescent="0.2">
      <c r="A34" s="21" t="s">
        <v>164</v>
      </c>
      <c r="B34" s="17" t="s">
        <v>272</v>
      </c>
      <c r="C34" s="19" t="s">
        <v>64</v>
      </c>
      <c r="D34" s="30">
        <v>2</v>
      </c>
      <c r="E34" s="33">
        <v>36.89</v>
      </c>
      <c r="F34" s="18">
        <f>D34*E34</f>
        <v>73.78</v>
      </c>
      <c r="G34" s="48">
        <v>7603</v>
      </c>
    </row>
    <row r="35" spans="1:7" ht="16.5" customHeight="1" x14ac:dyDescent="0.2">
      <c r="A35" s="259" t="s">
        <v>65</v>
      </c>
      <c r="B35" s="260"/>
      <c r="C35" s="260"/>
      <c r="D35" s="260"/>
      <c r="E35" s="260"/>
      <c r="F35" s="22">
        <f>SUM(F30:F34)</f>
        <v>108.45</v>
      </c>
      <c r="G35" s="32"/>
    </row>
    <row r="36" spans="1:7" ht="16.5" customHeight="1" x14ac:dyDescent="0.2">
      <c r="A36" s="59" t="s">
        <v>10</v>
      </c>
      <c r="B36" s="59" t="s">
        <v>161</v>
      </c>
      <c r="C36" s="55"/>
      <c r="D36" s="72"/>
      <c r="E36" s="55"/>
      <c r="F36" s="55"/>
      <c r="G36" s="70"/>
    </row>
    <row r="37" spans="1:7" ht="16.5" customHeight="1" x14ac:dyDescent="0.2">
      <c r="A37" s="21" t="s">
        <v>126</v>
      </c>
      <c r="B37" s="17" t="s">
        <v>121</v>
      </c>
      <c r="C37" s="19" t="s">
        <v>55</v>
      </c>
      <c r="D37" s="30">
        <v>3</v>
      </c>
      <c r="E37" s="33">
        <f>E30</f>
        <v>6.81</v>
      </c>
      <c r="F37" s="18">
        <f>D37*E37</f>
        <v>20.43</v>
      </c>
      <c r="G37" s="48">
        <v>9835</v>
      </c>
    </row>
    <row r="38" spans="1:7" ht="16.5" customHeight="1" x14ac:dyDescent="0.2">
      <c r="A38" s="21" t="s">
        <v>127</v>
      </c>
      <c r="B38" s="17" t="s">
        <v>123</v>
      </c>
      <c r="C38" s="19" t="s">
        <v>64</v>
      </c>
      <c r="D38" s="30">
        <v>1</v>
      </c>
      <c r="E38" s="33">
        <f>E31</f>
        <v>2.21</v>
      </c>
      <c r="F38" s="18">
        <f>D38*E38</f>
        <v>2.21</v>
      </c>
      <c r="G38" s="48">
        <v>3517</v>
      </c>
    </row>
    <row r="39" spans="1:7" ht="16.5" customHeight="1" x14ac:dyDescent="0.2">
      <c r="A39" s="21" t="s">
        <v>165</v>
      </c>
      <c r="B39" s="17" t="s">
        <v>124</v>
      </c>
      <c r="C39" s="19" t="s">
        <v>64</v>
      </c>
      <c r="D39" s="30">
        <v>1</v>
      </c>
      <c r="E39" s="33">
        <f>E32</f>
        <v>3.85</v>
      </c>
      <c r="F39" s="18">
        <f>D39*E39</f>
        <v>3.85</v>
      </c>
      <c r="G39" s="48">
        <v>7116</v>
      </c>
    </row>
    <row r="40" spans="1:7" ht="16.5" customHeight="1" x14ac:dyDescent="0.2">
      <c r="A40" s="21" t="s">
        <v>166</v>
      </c>
      <c r="B40" s="17" t="s">
        <v>159</v>
      </c>
      <c r="C40" s="19" t="s">
        <v>64</v>
      </c>
      <c r="D40" s="30">
        <v>1</v>
      </c>
      <c r="E40" s="33">
        <f>E33</f>
        <v>1.88</v>
      </c>
      <c r="F40" s="18">
        <f>D40*E40</f>
        <v>1.88</v>
      </c>
      <c r="G40" s="48">
        <v>3856</v>
      </c>
    </row>
    <row r="41" spans="1:7" ht="16.5" customHeight="1" x14ac:dyDescent="0.2">
      <c r="A41" s="259" t="s">
        <v>65</v>
      </c>
      <c r="B41" s="260"/>
      <c r="C41" s="260"/>
      <c r="D41" s="260"/>
      <c r="E41" s="260"/>
      <c r="F41" s="22">
        <f>SUM(F37:F40)</f>
        <v>28.37</v>
      </c>
      <c r="G41" s="32"/>
    </row>
    <row r="42" spans="1:7" ht="16.5" customHeight="1" x14ac:dyDescent="0.2">
      <c r="A42" s="59" t="s">
        <v>11</v>
      </c>
      <c r="B42" s="59" t="s">
        <v>128</v>
      </c>
      <c r="C42" s="55"/>
      <c r="D42" s="72"/>
      <c r="E42" s="55"/>
      <c r="F42" s="55"/>
      <c r="G42" s="70"/>
    </row>
    <row r="43" spans="1:7" ht="16.5" customHeight="1" x14ac:dyDescent="0.2">
      <c r="A43" s="21" t="s">
        <v>134</v>
      </c>
      <c r="B43" s="17" t="s">
        <v>121</v>
      </c>
      <c r="C43" s="19" t="s">
        <v>55</v>
      </c>
      <c r="D43" s="30">
        <v>3</v>
      </c>
      <c r="E43" s="18">
        <f>E30</f>
        <v>6.81</v>
      </c>
      <c r="F43" s="18">
        <f>D43*E43</f>
        <v>20.43</v>
      </c>
      <c r="G43" s="48">
        <v>9835</v>
      </c>
    </row>
    <row r="44" spans="1:7" ht="16.5" customHeight="1" x14ac:dyDescent="0.2">
      <c r="A44" s="21" t="s">
        <v>135</v>
      </c>
      <c r="B44" s="17" t="s">
        <v>123</v>
      </c>
      <c r="C44" s="19" t="s">
        <v>64</v>
      </c>
      <c r="D44" s="30">
        <v>1</v>
      </c>
      <c r="E44" s="18">
        <f>E31</f>
        <v>2.21</v>
      </c>
      <c r="F44" s="18">
        <f>D44*E44</f>
        <v>2.21</v>
      </c>
      <c r="G44" s="48">
        <v>3517</v>
      </c>
    </row>
    <row r="45" spans="1:7" ht="16.5" customHeight="1" x14ac:dyDescent="0.2">
      <c r="A45" s="259" t="s">
        <v>65</v>
      </c>
      <c r="B45" s="260"/>
      <c r="C45" s="260"/>
      <c r="D45" s="260"/>
      <c r="E45" s="260"/>
      <c r="F45" s="22">
        <f>SUM(F43:F44)</f>
        <v>22.64</v>
      </c>
      <c r="G45" s="32"/>
    </row>
    <row r="46" spans="1:7" ht="16.5" customHeight="1" x14ac:dyDescent="0.2">
      <c r="A46" s="59" t="s">
        <v>167</v>
      </c>
      <c r="B46" s="59" t="s">
        <v>130</v>
      </c>
      <c r="C46" s="55"/>
      <c r="D46" s="72"/>
      <c r="E46" s="55"/>
      <c r="F46" s="55"/>
      <c r="G46" s="70"/>
    </row>
    <row r="47" spans="1:7" ht="16.5" customHeight="1" x14ac:dyDescent="0.2">
      <c r="A47" s="21" t="s">
        <v>168</v>
      </c>
      <c r="B47" s="17" t="s">
        <v>131</v>
      </c>
      <c r="C47" s="19" t="s">
        <v>55</v>
      </c>
      <c r="D47" s="30">
        <v>6</v>
      </c>
      <c r="E47" s="92">
        <v>15.59</v>
      </c>
      <c r="F47" s="18">
        <f>D47*E47</f>
        <v>93.539999999999992</v>
      </c>
      <c r="G47" s="48">
        <v>9836</v>
      </c>
    </row>
    <row r="48" spans="1:7" ht="16.5" customHeight="1" x14ac:dyDescent="0.2">
      <c r="A48" s="21" t="s">
        <v>169</v>
      </c>
      <c r="B48" s="17" t="s">
        <v>132</v>
      </c>
      <c r="C48" s="19" t="s">
        <v>64</v>
      </c>
      <c r="D48" s="30">
        <v>1</v>
      </c>
      <c r="E48" s="92">
        <v>9.56</v>
      </c>
      <c r="F48" s="18">
        <f t="shared" ref="F48:F53" si="2">D48*E48</f>
        <v>9.56</v>
      </c>
      <c r="G48" s="48">
        <v>3528</v>
      </c>
    </row>
    <row r="49" spans="1:8" ht="16.5" customHeight="1" x14ac:dyDescent="0.2">
      <c r="A49" s="21" t="s">
        <v>170</v>
      </c>
      <c r="B49" s="17" t="s">
        <v>133</v>
      </c>
      <c r="C49" s="19" t="s">
        <v>64</v>
      </c>
      <c r="D49" s="30">
        <v>1</v>
      </c>
      <c r="E49" s="92">
        <v>16.73</v>
      </c>
      <c r="F49" s="18">
        <f t="shared" si="2"/>
        <v>16.73</v>
      </c>
      <c r="G49" s="48">
        <v>7091</v>
      </c>
    </row>
    <row r="50" spans="1:8" ht="16.5" customHeight="1" x14ac:dyDescent="0.2">
      <c r="A50" s="21" t="s">
        <v>171</v>
      </c>
      <c r="B50" s="99" t="s">
        <v>273</v>
      </c>
      <c r="C50" s="31" t="s">
        <v>118</v>
      </c>
      <c r="D50" s="30">
        <v>2</v>
      </c>
      <c r="E50" s="92">
        <v>6.05</v>
      </c>
      <c r="F50" s="18">
        <f t="shared" si="2"/>
        <v>12.1</v>
      </c>
      <c r="G50" s="48">
        <v>11955</v>
      </c>
    </row>
    <row r="51" spans="1:8" ht="16.5" customHeight="1" x14ac:dyDescent="0.2">
      <c r="A51" s="21" t="s">
        <v>172</v>
      </c>
      <c r="B51" s="39" t="s">
        <v>154</v>
      </c>
      <c r="C51" s="31" t="s">
        <v>118</v>
      </c>
      <c r="D51" s="30">
        <v>1</v>
      </c>
      <c r="E51" s="92">
        <v>1.08</v>
      </c>
      <c r="F51" s="18">
        <f t="shared" si="2"/>
        <v>1.08</v>
      </c>
      <c r="G51" s="48">
        <v>7138</v>
      </c>
    </row>
    <row r="52" spans="1:8" ht="16.5" customHeight="1" x14ac:dyDescent="0.2">
      <c r="A52" s="21" t="s">
        <v>173</v>
      </c>
      <c r="B52" s="39" t="s">
        <v>155</v>
      </c>
      <c r="C52" s="31" t="s">
        <v>118</v>
      </c>
      <c r="D52" s="30">
        <v>1</v>
      </c>
      <c r="E52" s="92">
        <v>1.1599999999999999</v>
      </c>
      <c r="F52" s="18">
        <f t="shared" si="2"/>
        <v>1.1599999999999999</v>
      </c>
      <c r="G52" s="48">
        <v>3499</v>
      </c>
    </row>
    <row r="53" spans="1:8" ht="16.5" customHeight="1" x14ac:dyDescent="0.2">
      <c r="A53" s="21" t="s">
        <v>174</v>
      </c>
      <c r="B53" s="39" t="s">
        <v>156</v>
      </c>
      <c r="C53" s="31" t="s">
        <v>118</v>
      </c>
      <c r="D53" s="30">
        <v>1</v>
      </c>
      <c r="E53" s="92">
        <v>0.83</v>
      </c>
      <c r="F53" s="18">
        <f t="shared" si="2"/>
        <v>0.83</v>
      </c>
      <c r="G53" s="49" t="s">
        <v>262</v>
      </c>
    </row>
    <row r="54" spans="1:8" ht="16.5" customHeight="1" x14ac:dyDescent="0.2">
      <c r="A54" s="259" t="s">
        <v>65</v>
      </c>
      <c r="B54" s="260"/>
      <c r="C54" s="260"/>
      <c r="D54" s="260"/>
      <c r="E54" s="260"/>
      <c r="F54" s="22">
        <f>SUM(F47:F53)</f>
        <v>135.00000000000003</v>
      </c>
      <c r="G54" s="32"/>
    </row>
    <row r="55" spans="1:8" ht="16.5" customHeight="1" x14ac:dyDescent="0.2">
      <c r="A55" s="55">
        <v>3</v>
      </c>
      <c r="B55" s="71" t="s">
        <v>111</v>
      </c>
      <c r="C55" s="55"/>
      <c r="D55" s="72"/>
      <c r="E55" s="55"/>
      <c r="F55" s="55"/>
      <c r="G55" s="70"/>
    </row>
    <row r="56" spans="1:8" ht="16.5" customHeight="1" x14ac:dyDescent="0.2">
      <c r="A56" s="21" t="s">
        <v>13</v>
      </c>
      <c r="B56" s="17" t="s">
        <v>298</v>
      </c>
      <c r="C56" s="19" t="s">
        <v>112</v>
      </c>
      <c r="D56" s="30">
        <v>8</v>
      </c>
      <c r="E56" s="18">
        <v>17.920000000000002</v>
      </c>
      <c r="F56" s="18">
        <f>D56*E56</f>
        <v>143.36000000000001</v>
      </c>
      <c r="G56" s="48">
        <v>2696</v>
      </c>
    </row>
    <row r="57" spans="1:8" ht="16.5" customHeight="1" x14ac:dyDescent="0.2">
      <c r="A57" s="21" t="s">
        <v>149</v>
      </c>
      <c r="B57" s="17" t="s">
        <v>113</v>
      </c>
      <c r="C57" s="19" t="s">
        <v>112</v>
      </c>
      <c r="D57" s="30">
        <v>8</v>
      </c>
      <c r="E57" s="18">
        <v>13.76</v>
      </c>
      <c r="F57" s="18">
        <f>D57*E57</f>
        <v>110.08</v>
      </c>
      <c r="G57" s="48">
        <v>6127</v>
      </c>
    </row>
    <row r="58" spans="1:8" ht="16.5" customHeight="1" x14ac:dyDescent="0.2">
      <c r="A58" s="261" t="s">
        <v>114</v>
      </c>
      <c r="B58" s="262"/>
      <c r="C58" s="262"/>
      <c r="D58" s="262"/>
      <c r="E58" s="262"/>
      <c r="F58" s="34">
        <f>SUM(F56:F57)</f>
        <v>253.44</v>
      </c>
      <c r="G58" s="93"/>
    </row>
    <row r="59" spans="1:8" ht="16.5" customHeight="1" x14ac:dyDescent="0.2">
      <c r="A59" s="260" t="s">
        <v>57</v>
      </c>
      <c r="B59" s="389"/>
      <c r="C59" s="389"/>
      <c r="D59" s="389"/>
      <c r="E59" s="389"/>
      <c r="F59" s="35">
        <f>SUM(F12,F19,F27,F35,F41,F45,F54,F58)</f>
        <v>851.68000000000006</v>
      </c>
      <c r="G59" s="86"/>
    </row>
    <row r="60" spans="1:8" ht="49.5" customHeight="1" x14ac:dyDescent="0.2">
      <c r="A60" s="396"/>
      <c r="B60" s="395"/>
      <c r="C60" s="391"/>
      <c r="D60" s="392"/>
      <c r="E60" s="392"/>
      <c r="F60" s="392"/>
      <c r="G60" s="393"/>
      <c r="H60" s="388"/>
    </row>
    <row r="61" spans="1:8" x14ac:dyDescent="0.2">
      <c r="A61" s="365" t="s">
        <v>450</v>
      </c>
      <c r="B61" s="367"/>
      <c r="C61" s="365" t="s">
        <v>451</v>
      </c>
      <c r="D61" s="366"/>
      <c r="E61" s="366"/>
      <c r="F61" s="366"/>
      <c r="G61" s="367"/>
      <c r="H61" s="2"/>
    </row>
    <row r="62" spans="1:8" x14ac:dyDescent="0.2">
      <c r="A62" s="368" t="s">
        <v>453</v>
      </c>
      <c r="B62" s="369"/>
      <c r="C62" s="368" t="s">
        <v>454</v>
      </c>
      <c r="D62" s="241"/>
      <c r="E62" s="241"/>
      <c r="F62" s="241"/>
      <c r="G62" s="369"/>
      <c r="H62" s="390"/>
    </row>
    <row r="63" spans="1:8" x14ac:dyDescent="0.2">
      <c r="D63" s="2"/>
    </row>
  </sheetData>
  <mergeCells count="17">
    <mergeCell ref="A60:B60"/>
    <mergeCell ref="A61:B61"/>
    <mergeCell ref="A62:B62"/>
    <mergeCell ref="C61:G61"/>
    <mergeCell ref="C62:G62"/>
    <mergeCell ref="A1:G1"/>
    <mergeCell ref="A59:E59"/>
    <mergeCell ref="A35:E35"/>
    <mergeCell ref="A41:E41"/>
    <mergeCell ref="A45:E45"/>
    <mergeCell ref="A54:E54"/>
    <mergeCell ref="A58:E58"/>
    <mergeCell ref="A27:E27"/>
    <mergeCell ref="B2:F2"/>
    <mergeCell ref="B3:F3"/>
    <mergeCell ref="A12:E12"/>
    <mergeCell ref="A19:E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shapeId="5121" r:id="rId4">
          <objectPr defaultSize="0" autoPict="0" r:id="rId5">
            <anchor moveWithCells="1" sizeWithCells="1">
              <from>
                <xdr:col>0</xdr:col>
                <xdr:colOff>104775</xdr:colOff>
                <xdr:row>0</xdr:row>
                <xdr:rowOff>76200</xdr:rowOff>
              </from>
              <to>
                <xdr:col>1</xdr:col>
                <xdr:colOff>342900</xdr:colOff>
                <xdr:row>0</xdr:row>
                <xdr:rowOff>790575</xdr:rowOff>
              </to>
            </anchor>
          </objectPr>
        </oleObject>
      </mc:Choice>
      <mc:Fallback>
        <oleObject shapeId="5121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3"/>
  <sheetViews>
    <sheetView workbookViewId="0">
      <selection activeCell="G27" sqref="G27"/>
    </sheetView>
  </sheetViews>
  <sheetFormatPr defaultRowHeight="12.75" x14ac:dyDescent="0.2"/>
  <cols>
    <col min="1" max="1" width="7.7109375" customWidth="1"/>
    <col min="2" max="2" width="11.28515625" customWidth="1"/>
    <col min="3" max="3" width="54.5703125" customWidth="1"/>
    <col min="4" max="4" width="6" customWidth="1"/>
    <col min="6" max="6" width="11.140625" customWidth="1"/>
    <col min="7" max="7" width="12.5703125" customWidth="1"/>
    <col min="8" max="8" width="6.5703125" customWidth="1"/>
  </cols>
  <sheetData>
    <row r="1" spans="1:9" s="201" customFormat="1" ht="70.5" customHeight="1" thickBot="1" x14ac:dyDescent="0.25">
      <c r="A1" s="244"/>
      <c r="B1" s="245"/>
      <c r="C1" s="245"/>
      <c r="D1" s="245"/>
      <c r="E1" s="245"/>
      <c r="F1" s="245"/>
      <c r="G1" s="246"/>
      <c r="H1" s="222"/>
      <c r="I1" s="222"/>
    </row>
    <row r="2" spans="1:9" ht="18.75" x14ac:dyDescent="0.2">
      <c r="A2" s="275" t="s">
        <v>362</v>
      </c>
      <c r="B2" s="276"/>
      <c r="C2" s="276"/>
      <c r="D2" s="276"/>
      <c r="E2" s="276"/>
      <c r="F2" s="276"/>
      <c r="G2" s="277"/>
      <c r="H2" s="107"/>
      <c r="I2" s="107"/>
    </row>
    <row r="3" spans="1:9" ht="18.75" x14ac:dyDescent="0.2">
      <c r="A3" s="275" t="s">
        <v>363</v>
      </c>
      <c r="B3" s="276"/>
      <c r="C3" s="276"/>
      <c r="D3" s="276"/>
      <c r="E3" s="276"/>
      <c r="F3" s="276"/>
      <c r="G3" s="277"/>
      <c r="H3" s="107"/>
      <c r="I3" s="107"/>
    </row>
    <row r="4" spans="1:9" ht="15.75" x14ac:dyDescent="0.2">
      <c r="A4" s="278"/>
      <c r="B4" s="279"/>
      <c r="C4" s="279"/>
      <c r="D4" s="279"/>
      <c r="E4" s="279"/>
      <c r="F4" s="279"/>
      <c r="G4" s="280"/>
    </row>
    <row r="5" spans="1:9" ht="15.75" x14ac:dyDescent="0.25">
      <c r="A5" s="285"/>
      <c r="B5" s="286"/>
      <c r="C5" s="287"/>
      <c r="D5" s="108"/>
      <c r="E5" s="294" t="s">
        <v>382</v>
      </c>
      <c r="F5" s="294"/>
      <c r="G5" s="295"/>
    </row>
    <row r="6" spans="1:9" ht="15.75" x14ac:dyDescent="0.2">
      <c r="A6" s="288"/>
      <c r="B6" s="289"/>
      <c r="C6" s="290"/>
      <c r="D6" s="296" t="s">
        <v>364</v>
      </c>
      <c r="E6" s="296"/>
      <c r="F6" s="296"/>
      <c r="G6" s="297"/>
      <c r="H6" s="107"/>
      <c r="I6" s="107"/>
    </row>
    <row r="7" spans="1:9" ht="15.75" x14ac:dyDescent="0.2">
      <c r="A7" s="288"/>
      <c r="B7" s="289"/>
      <c r="C7" s="290"/>
      <c r="D7" s="109" t="s">
        <v>365</v>
      </c>
      <c r="E7" s="109" t="s">
        <v>366</v>
      </c>
      <c r="F7" s="110" t="s">
        <v>367</v>
      </c>
      <c r="G7" s="111" t="s">
        <v>368</v>
      </c>
      <c r="H7" s="2"/>
      <c r="I7" s="2"/>
    </row>
    <row r="8" spans="1:9" ht="15.75" x14ac:dyDescent="0.2">
      <c r="A8" s="291"/>
      <c r="B8" s="292"/>
      <c r="C8" s="293"/>
      <c r="D8" s="298"/>
      <c r="E8" s="298"/>
      <c r="F8" s="110" t="s">
        <v>369</v>
      </c>
      <c r="G8" s="112">
        <v>0.28820000000000001</v>
      </c>
      <c r="H8" s="2"/>
      <c r="I8" s="2"/>
    </row>
    <row r="9" spans="1:9" ht="15.75" x14ac:dyDescent="0.2">
      <c r="A9" s="113" t="s">
        <v>370</v>
      </c>
      <c r="B9" s="268" t="s">
        <v>371</v>
      </c>
      <c r="C9" s="269"/>
      <c r="D9" s="269"/>
      <c r="E9" s="269"/>
      <c r="F9" s="269"/>
      <c r="G9" s="270"/>
      <c r="H9" s="2"/>
      <c r="I9" s="2"/>
    </row>
    <row r="10" spans="1:9" ht="15.75" x14ac:dyDescent="0.2">
      <c r="A10" s="271" t="s">
        <v>361</v>
      </c>
      <c r="B10" s="272" t="s">
        <v>372</v>
      </c>
      <c r="C10" s="272" t="s">
        <v>373</v>
      </c>
      <c r="D10" s="272" t="s">
        <v>374</v>
      </c>
      <c r="E10" s="272" t="s">
        <v>375</v>
      </c>
      <c r="F10" s="273" t="s">
        <v>376</v>
      </c>
      <c r="G10" s="274"/>
      <c r="H10" s="2"/>
      <c r="I10" s="2"/>
    </row>
    <row r="11" spans="1:9" ht="15.75" x14ac:dyDescent="0.2">
      <c r="A11" s="271"/>
      <c r="B11" s="272"/>
      <c r="C11" s="272"/>
      <c r="D11" s="272"/>
      <c r="E11" s="272"/>
      <c r="F11" s="114" t="s">
        <v>377</v>
      </c>
      <c r="G11" s="115" t="s">
        <v>56</v>
      </c>
      <c r="H11" s="2"/>
      <c r="I11" s="2"/>
    </row>
    <row r="12" spans="1:9" ht="15.75" x14ac:dyDescent="0.2">
      <c r="A12" s="116"/>
      <c r="B12" s="114"/>
      <c r="C12" s="117"/>
      <c r="D12" s="118"/>
      <c r="E12" s="118"/>
      <c r="F12" s="118"/>
      <c r="G12" s="119"/>
      <c r="H12" s="2"/>
      <c r="I12" s="2"/>
    </row>
    <row r="13" spans="1:9" ht="15.75" x14ac:dyDescent="0.2">
      <c r="A13" s="120">
        <v>1</v>
      </c>
      <c r="B13" s="121"/>
      <c r="C13" s="122" t="s">
        <v>378</v>
      </c>
      <c r="D13" s="123"/>
      <c r="E13" s="123"/>
      <c r="F13" s="123"/>
      <c r="G13" s="124"/>
      <c r="H13" s="125"/>
      <c r="I13" s="2"/>
    </row>
    <row r="14" spans="1:9" ht="110.25" x14ac:dyDescent="0.2">
      <c r="A14" s="126" t="s">
        <v>5</v>
      </c>
      <c r="B14" s="127" t="s">
        <v>384</v>
      </c>
      <c r="C14" s="128" t="s">
        <v>383</v>
      </c>
      <c r="D14" s="118" t="s">
        <v>379</v>
      </c>
      <c r="E14" s="129">
        <v>1</v>
      </c>
      <c r="F14" s="130">
        <v>1367.1</v>
      </c>
      <c r="G14" s="131">
        <f>ROUND(E14*F14,2)</f>
        <v>1367.1</v>
      </c>
      <c r="H14" s="132"/>
      <c r="I14" s="2"/>
    </row>
    <row r="15" spans="1:9" ht="15.75" x14ac:dyDescent="0.2">
      <c r="A15" s="281"/>
      <c r="B15" s="282"/>
      <c r="C15" s="283"/>
      <c r="D15" s="283"/>
      <c r="E15" s="283"/>
      <c r="F15" s="283"/>
      <c r="G15" s="133">
        <f>SUM(G14)</f>
        <v>1367.1</v>
      </c>
      <c r="H15" s="2"/>
      <c r="I15" s="2"/>
    </row>
    <row r="16" spans="1:9" ht="15.75" x14ac:dyDescent="0.2">
      <c r="A16" s="134"/>
      <c r="B16" s="135"/>
      <c r="C16" s="284" t="s">
        <v>380</v>
      </c>
      <c r="D16" s="284"/>
      <c r="E16" s="284"/>
      <c r="F16" s="284"/>
      <c r="G16" s="136">
        <f>G14*0.2882</f>
        <v>393.99822</v>
      </c>
      <c r="H16" s="2"/>
      <c r="I16" s="2"/>
    </row>
    <row r="17" spans="1:9" ht="16.5" thickBot="1" x14ac:dyDescent="0.3">
      <c r="A17" s="266" t="s">
        <v>381</v>
      </c>
      <c r="B17" s="267"/>
      <c r="C17" s="267"/>
      <c r="D17" s="267"/>
      <c r="E17" s="267"/>
      <c r="F17" s="267"/>
      <c r="G17" s="137">
        <f>SUM(G15+G16)</f>
        <v>1761.0982199999999</v>
      </c>
      <c r="H17" s="2"/>
      <c r="I17" s="2"/>
    </row>
    <row r="18" spans="1:9" ht="49.5" customHeight="1" x14ac:dyDescent="0.2">
      <c r="B18" s="2"/>
      <c r="C18" s="64"/>
      <c r="D18" s="396"/>
      <c r="E18" s="394"/>
      <c r="F18" s="394"/>
      <c r="G18" s="395"/>
      <c r="H18" s="388"/>
    </row>
    <row r="19" spans="1:9" x14ac:dyDescent="0.2">
      <c r="C19" s="397" t="s">
        <v>450</v>
      </c>
      <c r="D19" s="365" t="s">
        <v>451</v>
      </c>
      <c r="E19" s="366"/>
      <c r="F19" s="366"/>
      <c r="G19" s="367"/>
      <c r="H19" s="2"/>
    </row>
    <row r="20" spans="1:9" x14ac:dyDescent="0.2">
      <c r="C20" s="371" t="s">
        <v>453</v>
      </c>
      <c r="D20" s="368" t="s">
        <v>454</v>
      </c>
      <c r="E20" s="241"/>
      <c r="F20" s="241"/>
      <c r="G20" s="369"/>
      <c r="H20" s="390"/>
    </row>
    <row r="23" spans="1:9" x14ac:dyDescent="0.2">
      <c r="C23" s="75"/>
    </row>
  </sheetData>
  <mergeCells count="21">
    <mergeCell ref="D18:G18"/>
    <mergeCell ref="D19:G19"/>
    <mergeCell ref="D20:G20"/>
    <mergeCell ref="A3:G3"/>
    <mergeCell ref="A4:G4"/>
    <mergeCell ref="A1:G1"/>
    <mergeCell ref="A15:F15"/>
    <mergeCell ref="C16:F16"/>
    <mergeCell ref="A5:C8"/>
    <mergeCell ref="E5:G5"/>
    <mergeCell ref="D6:G6"/>
    <mergeCell ref="D8:E8"/>
    <mergeCell ref="A2:G2"/>
    <mergeCell ref="A17:F17"/>
    <mergeCell ref="B9:G9"/>
    <mergeCell ref="A10:A11"/>
    <mergeCell ref="B10:B11"/>
    <mergeCell ref="C10:C11"/>
    <mergeCell ref="D10:D11"/>
    <mergeCell ref="E10:E11"/>
    <mergeCell ref="F10:G10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95" orientation="landscape" horizontalDpi="0" verticalDpi="0" r:id="rId1"/>
  <drawing r:id="rId2"/>
  <legacyDrawing r:id="rId3"/>
  <oleObjects>
    <mc:AlternateContent xmlns:mc="http://schemas.openxmlformats.org/markup-compatibility/2006">
      <mc:Choice Requires="x14">
        <oleObject shapeId="6145" r:id="rId4">
          <objectPr defaultSize="0" autoPict="0" r:id="rId5">
            <anchor moveWithCells="1" sizeWithCells="1">
              <from>
                <xdr:col>0</xdr:col>
                <xdr:colOff>104775</xdr:colOff>
                <xdr:row>0</xdr:row>
                <xdr:rowOff>76200</xdr:rowOff>
              </from>
              <to>
                <xdr:col>1</xdr:col>
                <xdr:colOff>342900</xdr:colOff>
                <xdr:row>0</xdr:row>
                <xdr:rowOff>790575</xdr:rowOff>
              </to>
            </anchor>
          </objectPr>
        </oleObject>
      </mc:Choice>
      <mc:Fallback>
        <oleObject shapeId="6145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"/>
  <sheetViews>
    <sheetView workbookViewId="0">
      <selection activeCell="A5" sqref="A5"/>
    </sheetView>
  </sheetViews>
  <sheetFormatPr defaultRowHeight="12.75" x14ac:dyDescent="0.2"/>
  <cols>
    <col min="1" max="1" width="53" customWidth="1"/>
    <col min="3" max="3" width="12.140625" customWidth="1"/>
    <col min="4" max="4" width="17.5703125" customWidth="1"/>
    <col min="5" max="5" width="15.42578125" customWidth="1"/>
    <col min="6" max="6" width="12.42578125" bestFit="1" customWidth="1"/>
    <col min="7" max="7" width="13.140625" customWidth="1"/>
    <col min="8" max="8" width="14.140625" customWidth="1"/>
  </cols>
  <sheetData>
    <row r="1" spans="1:9" s="201" customFormat="1" ht="70.5" customHeight="1" thickBot="1" x14ac:dyDescent="0.25">
      <c r="A1" s="244"/>
      <c r="B1" s="245"/>
      <c r="C1" s="245"/>
      <c r="D1" s="245"/>
      <c r="E1" s="246"/>
      <c r="F1" s="214"/>
      <c r="G1" s="215"/>
      <c r="H1" s="222"/>
      <c r="I1" s="222"/>
    </row>
    <row r="2" spans="1:9" x14ac:dyDescent="0.2">
      <c r="A2" s="207"/>
      <c r="B2" s="208"/>
      <c r="C2" s="208"/>
      <c r="D2" s="208"/>
      <c r="E2" s="402"/>
    </row>
    <row r="3" spans="1:9" x14ac:dyDescent="0.2">
      <c r="A3" s="403" t="s">
        <v>416</v>
      </c>
      <c r="B3" s="404"/>
      <c r="C3" s="405"/>
      <c r="D3" s="405"/>
      <c r="E3" s="406"/>
    </row>
    <row r="4" spans="1:9" x14ac:dyDescent="0.2">
      <c r="A4" s="407"/>
      <c r="B4" s="398"/>
      <c r="C4" s="398"/>
      <c r="D4" s="398"/>
      <c r="E4" s="408"/>
    </row>
    <row r="5" spans="1:9" ht="15.75" x14ac:dyDescent="0.25">
      <c r="A5" s="409" t="s">
        <v>445</v>
      </c>
      <c r="B5" s="410"/>
      <c r="C5" s="410"/>
      <c r="D5" s="174"/>
      <c r="E5" s="411"/>
    </row>
    <row r="6" spans="1:9" ht="13.5" thickBot="1" x14ac:dyDescent="0.25">
      <c r="A6" s="412"/>
      <c r="B6" s="413"/>
      <c r="C6" s="413"/>
      <c r="D6" s="212"/>
      <c r="E6" s="414"/>
    </row>
    <row r="7" spans="1:9" ht="16.5" thickBot="1" x14ac:dyDescent="0.25">
      <c r="A7" s="299" t="s">
        <v>385</v>
      </c>
      <c r="B7" s="300"/>
      <c r="C7" s="300"/>
      <c r="D7" s="300"/>
      <c r="E7" s="301"/>
    </row>
    <row r="8" spans="1:9" ht="15" thickBot="1" x14ac:dyDescent="0.25">
      <c r="A8" s="176" t="s">
        <v>417</v>
      </c>
      <c r="B8" s="176" t="s">
        <v>2</v>
      </c>
      <c r="C8" s="176" t="s">
        <v>418</v>
      </c>
      <c r="D8" s="176" t="s">
        <v>4</v>
      </c>
      <c r="E8" s="176" t="s">
        <v>419</v>
      </c>
      <c r="G8" s="7"/>
    </row>
    <row r="9" spans="1:9" ht="28.5" x14ac:dyDescent="0.2">
      <c r="A9" s="177" t="s">
        <v>420</v>
      </c>
      <c r="B9" s="178" t="s">
        <v>2</v>
      </c>
      <c r="C9" s="178">
        <v>9</v>
      </c>
      <c r="D9" s="179">
        <f>'Banh. fossas'!H117</f>
        <v>20930.424590940002</v>
      </c>
      <c r="E9" s="180">
        <f>C9*D9</f>
        <v>188373.82131846002</v>
      </c>
      <c r="F9" s="181"/>
      <c r="G9" s="182"/>
      <c r="H9" s="4"/>
    </row>
    <row r="10" spans="1:9" ht="14.25" x14ac:dyDescent="0.2">
      <c r="A10" s="177" t="s">
        <v>423</v>
      </c>
      <c r="B10" s="178" t="s">
        <v>2</v>
      </c>
      <c r="C10" s="178">
        <v>2</v>
      </c>
      <c r="D10" s="179">
        <f>'Banh. rede'!H74</f>
        <v>14840.3467599</v>
      </c>
      <c r="E10" s="180">
        <f>C10*D10</f>
        <v>29680.693519799999</v>
      </c>
      <c r="F10" s="186"/>
      <c r="G10" s="4"/>
      <c r="H10" s="4"/>
    </row>
    <row r="11" spans="1:9" ht="14.25" x14ac:dyDescent="0.2">
      <c r="A11" s="183" t="s">
        <v>421</v>
      </c>
      <c r="B11" s="184" t="s">
        <v>2</v>
      </c>
      <c r="C11" s="184">
        <v>1</v>
      </c>
      <c r="D11" s="185">
        <f>'Placa de obras'!G17</f>
        <v>1761.0982199999999</v>
      </c>
      <c r="E11" s="180">
        <f>C11*D11</f>
        <v>1761.0982199999999</v>
      </c>
      <c r="G11" s="181"/>
      <c r="H11" s="4"/>
    </row>
    <row r="12" spans="1:9" ht="15.75" thickBot="1" x14ac:dyDescent="0.25">
      <c r="A12" s="187" t="s">
        <v>56</v>
      </c>
      <c r="B12" s="188" t="s">
        <v>422</v>
      </c>
      <c r="C12" s="188" t="s">
        <v>422</v>
      </c>
      <c r="D12" s="188" t="s">
        <v>422</v>
      </c>
      <c r="E12" s="227">
        <f>SUM(E9:E11)</f>
        <v>219815.61305826</v>
      </c>
      <c r="F12" s="1"/>
      <c r="H12" s="4"/>
    </row>
    <row r="13" spans="1:9" ht="49.5" customHeight="1" x14ac:dyDescent="0.2">
      <c r="A13" s="374"/>
      <c r="B13" s="401"/>
      <c r="C13" s="401"/>
      <c r="D13" s="401"/>
      <c r="E13" s="401"/>
      <c r="F13" s="2"/>
      <c r="G13" s="380"/>
      <c r="H13" s="388"/>
    </row>
    <row r="14" spans="1:9" x14ac:dyDescent="0.2">
      <c r="A14" s="370" t="s">
        <v>450</v>
      </c>
      <c r="B14" s="365" t="s">
        <v>451</v>
      </c>
      <c r="C14" s="366"/>
      <c r="D14" s="366"/>
      <c r="E14" s="367"/>
      <c r="F14" s="390"/>
      <c r="G14" s="390"/>
      <c r="H14" s="2"/>
    </row>
    <row r="15" spans="1:9" x14ac:dyDescent="0.2">
      <c r="A15" s="371" t="s">
        <v>453</v>
      </c>
      <c r="B15" s="368" t="s">
        <v>454</v>
      </c>
      <c r="C15" s="241"/>
      <c r="D15" s="241"/>
      <c r="E15" s="369"/>
      <c r="F15" s="390"/>
      <c r="G15" s="390"/>
      <c r="H15" s="390"/>
    </row>
    <row r="16" spans="1:9" x14ac:dyDescent="0.2">
      <c r="A16" s="398"/>
      <c r="B16" s="399"/>
      <c r="C16" s="399"/>
      <c r="D16" s="399"/>
      <c r="E16" s="400"/>
      <c r="F16" s="2"/>
      <c r="G16" s="2"/>
    </row>
    <row r="17" spans="1:5" x14ac:dyDescent="0.2">
      <c r="A17" s="86"/>
      <c r="B17" s="86"/>
      <c r="C17" s="86"/>
      <c r="D17" s="86"/>
      <c r="E17" s="189"/>
    </row>
    <row r="18" spans="1:5" x14ac:dyDescent="0.2">
      <c r="E18" s="186"/>
    </row>
    <row r="19" spans="1:5" ht="15.75" x14ac:dyDescent="0.25">
      <c r="E19" s="228">
        <v>219815.61</v>
      </c>
    </row>
    <row r="20" spans="1:5" x14ac:dyDescent="0.2">
      <c r="E20" s="7">
        <f>E12-E19</f>
        <v>3.0582600156776607E-3</v>
      </c>
    </row>
  </sheetData>
  <mergeCells count="6">
    <mergeCell ref="B15:E15"/>
    <mergeCell ref="B13:E13"/>
    <mergeCell ref="A3:E3"/>
    <mergeCell ref="A7:E7"/>
    <mergeCell ref="A1:E1"/>
    <mergeCell ref="B14:E14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  <drawing r:id="rId2"/>
  <legacyDrawing r:id="rId3"/>
  <oleObjects>
    <mc:AlternateContent xmlns:mc="http://schemas.openxmlformats.org/markup-compatibility/2006">
      <mc:Choice Requires="x14">
        <oleObject shapeId="7169" r:id="rId4">
          <objectPr defaultSize="0" autoPict="0" r:id="rId5">
            <anchor moveWithCells="1" sizeWithCells="1">
              <from>
                <xdr:col>0</xdr:col>
                <xdr:colOff>104775</xdr:colOff>
                <xdr:row>0</xdr:row>
                <xdr:rowOff>76200</xdr:rowOff>
              </from>
              <to>
                <xdr:col>0</xdr:col>
                <xdr:colOff>904875</xdr:colOff>
                <xdr:row>0</xdr:row>
                <xdr:rowOff>790575</xdr:rowOff>
              </to>
            </anchor>
          </objectPr>
        </oleObject>
      </mc:Choice>
      <mc:Fallback>
        <oleObject shapeId="7169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"/>
  <sheetViews>
    <sheetView topLeftCell="A16" workbookViewId="0">
      <selection activeCell="A27" sqref="A27:XFD29"/>
    </sheetView>
  </sheetViews>
  <sheetFormatPr defaultRowHeight="12.75" x14ac:dyDescent="0.2"/>
  <cols>
    <col min="1" max="1" width="7.140625" customWidth="1"/>
    <col min="2" max="2" width="19" customWidth="1"/>
    <col min="3" max="3" width="11.85546875" customWidth="1"/>
    <col min="4" max="4" width="11.7109375" customWidth="1"/>
    <col min="5" max="5" width="11.42578125" customWidth="1"/>
    <col min="6" max="6" width="12" customWidth="1"/>
    <col min="7" max="7" width="11.5703125" bestFit="1" customWidth="1"/>
    <col min="8" max="8" width="11.28515625" customWidth="1"/>
    <col min="9" max="9" width="13.42578125" customWidth="1"/>
    <col min="11" max="11" width="16" customWidth="1"/>
    <col min="12" max="12" width="12.7109375" customWidth="1"/>
    <col min="253" max="253" width="3.42578125" customWidth="1"/>
    <col min="254" max="254" width="19" customWidth="1"/>
    <col min="255" max="255" width="11.85546875" customWidth="1"/>
    <col min="256" max="256" width="11.7109375" customWidth="1"/>
    <col min="257" max="257" width="11.42578125" customWidth="1"/>
    <col min="258" max="258" width="12" customWidth="1"/>
    <col min="259" max="259" width="10.85546875" customWidth="1"/>
    <col min="260" max="260" width="11.28515625" customWidth="1"/>
    <col min="261" max="262" width="11" customWidth="1"/>
    <col min="263" max="263" width="11.28515625" customWidth="1"/>
    <col min="264" max="264" width="12.140625" customWidth="1"/>
    <col min="265" max="265" width="11.28515625" customWidth="1"/>
    <col min="267" max="267" width="16" customWidth="1"/>
    <col min="268" max="268" width="12.7109375" customWidth="1"/>
    <col min="509" max="509" width="3.42578125" customWidth="1"/>
    <col min="510" max="510" width="19" customWidth="1"/>
    <col min="511" max="511" width="11.85546875" customWidth="1"/>
    <col min="512" max="512" width="11.7109375" customWidth="1"/>
    <col min="513" max="513" width="11.42578125" customWidth="1"/>
    <col min="514" max="514" width="12" customWidth="1"/>
    <col min="515" max="515" width="10.85546875" customWidth="1"/>
    <col min="516" max="516" width="11.28515625" customWidth="1"/>
    <col min="517" max="518" width="11" customWidth="1"/>
    <col min="519" max="519" width="11.28515625" customWidth="1"/>
    <col min="520" max="520" width="12.140625" customWidth="1"/>
    <col min="521" max="521" width="11.28515625" customWidth="1"/>
    <col min="523" max="523" width="16" customWidth="1"/>
    <col min="524" max="524" width="12.7109375" customWidth="1"/>
    <col min="765" max="765" width="3.42578125" customWidth="1"/>
    <col min="766" max="766" width="19" customWidth="1"/>
    <col min="767" max="767" width="11.85546875" customWidth="1"/>
    <col min="768" max="768" width="11.7109375" customWidth="1"/>
    <col min="769" max="769" width="11.42578125" customWidth="1"/>
    <col min="770" max="770" width="12" customWidth="1"/>
    <col min="771" max="771" width="10.85546875" customWidth="1"/>
    <col min="772" max="772" width="11.28515625" customWidth="1"/>
    <col min="773" max="774" width="11" customWidth="1"/>
    <col min="775" max="775" width="11.28515625" customWidth="1"/>
    <col min="776" max="776" width="12.140625" customWidth="1"/>
    <col min="777" max="777" width="11.28515625" customWidth="1"/>
    <col min="779" max="779" width="16" customWidth="1"/>
    <col min="780" max="780" width="12.7109375" customWidth="1"/>
    <col min="1021" max="1021" width="3.42578125" customWidth="1"/>
    <col min="1022" max="1022" width="19" customWidth="1"/>
    <col min="1023" max="1023" width="11.85546875" customWidth="1"/>
    <col min="1024" max="1024" width="11.7109375" customWidth="1"/>
    <col min="1025" max="1025" width="11.42578125" customWidth="1"/>
    <col min="1026" max="1026" width="12" customWidth="1"/>
    <col min="1027" max="1027" width="10.85546875" customWidth="1"/>
    <col min="1028" max="1028" width="11.28515625" customWidth="1"/>
    <col min="1029" max="1030" width="11" customWidth="1"/>
    <col min="1031" max="1031" width="11.28515625" customWidth="1"/>
    <col min="1032" max="1032" width="12.140625" customWidth="1"/>
    <col min="1033" max="1033" width="11.28515625" customWidth="1"/>
    <col min="1035" max="1035" width="16" customWidth="1"/>
    <col min="1036" max="1036" width="12.7109375" customWidth="1"/>
    <col min="1277" max="1277" width="3.42578125" customWidth="1"/>
    <col min="1278" max="1278" width="19" customWidth="1"/>
    <col min="1279" max="1279" width="11.85546875" customWidth="1"/>
    <col min="1280" max="1280" width="11.7109375" customWidth="1"/>
    <col min="1281" max="1281" width="11.42578125" customWidth="1"/>
    <col min="1282" max="1282" width="12" customWidth="1"/>
    <col min="1283" max="1283" width="10.85546875" customWidth="1"/>
    <col min="1284" max="1284" width="11.28515625" customWidth="1"/>
    <col min="1285" max="1286" width="11" customWidth="1"/>
    <col min="1287" max="1287" width="11.28515625" customWidth="1"/>
    <col min="1288" max="1288" width="12.140625" customWidth="1"/>
    <col min="1289" max="1289" width="11.28515625" customWidth="1"/>
    <col min="1291" max="1291" width="16" customWidth="1"/>
    <col min="1292" max="1292" width="12.7109375" customWidth="1"/>
    <col min="1533" max="1533" width="3.42578125" customWidth="1"/>
    <col min="1534" max="1534" width="19" customWidth="1"/>
    <col min="1535" max="1535" width="11.85546875" customWidth="1"/>
    <col min="1536" max="1536" width="11.7109375" customWidth="1"/>
    <col min="1537" max="1537" width="11.42578125" customWidth="1"/>
    <col min="1538" max="1538" width="12" customWidth="1"/>
    <col min="1539" max="1539" width="10.85546875" customWidth="1"/>
    <col min="1540" max="1540" width="11.28515625" customWidth="1"/>
    <col min="1541" max="1542" width="11" customWidth="1"/>
    <col min="1543" max="1543" width="11.28515625" customWidth="1"/>
    <col min="1544" max="1544" width="12.140625" customWidth="1"/>
    <col min="1545" max="1545" width="11.28515625" customWidth="1"/>
    <col min="1547" max="1547" width="16" customWidth="1"/>
    <col min="1548" max="1548" width="12.7109375" customWidth="1"/>
    <col min="1789" max="1789" width="3.42578125" customWidth="1"/>
    <col min="1790" max="1790" width="19" customWidth="1"/>
    <col min="1791" max="1791" width="11.85546875" customWidth="1"/>
    <col min="1792" max="1792" width="11.7109375" customWidth="1"/>
    <col min="1793" max="1793" width="11.42578125" customWidth="1"/>
    <col min="1794" max="1794" width="12" customWidth="1"/>
    <col min="1795" max="1795" width="10.85546875" customWidth="1"/>
    <col min="1796" max="1796" width="11.28515625" customWidth="1"/>
    <col min="1797" max="1798" width="11" customWidth="1"/>
    <col min="1799" max="1799" width="11.28515625" customWidth="1"/>
    <col min="1800" max="1800" width="12.140625" customWidth="1"/>
    <col min="1801" max="1801" width="11.28515625" customWidth="1"/>
    <col min="1803" max="1803" width="16" customWidth="1"/>
    <col min="1804" max="1804" width="12.7109375" customWidth="1"/>
    <col min="2045" max="2045" width="3.42578125" customWidth="1"/>
    <col min="2046" max="2046" width="19" customWidth="1"/>
    <col min="2047" max="2047" width="11.85546875" customWidth="1"/>
    <col min="2048" max="2048" width="11.7109375" customWidth="1"/>
    <col min="2049" max="2049" width="11.42578125" customWidth="1"/>
    <col min="2050" max="2050" width="12" customWidth="1"/>
    <col min="2051" max="2051" width="10.85546875" customWidth="1"/>
    <col min="2052" max="2052" width="11.28515625" customWidth="1"/>
    <col min="2053" max="2054" width="11" customWidth="1"/>
    <col min="2055" max="2055" width="11.28515625" customWidth="1"/>
    <col min="2056" max="2056" width="12.140625" customWidth="1"/>
    <col min="2057" max="2057" width="11.28515625" customWidth="1"/>
    <col min="2059" max="2059" width="16" customWidth="1"/>
    <col min="2060" max="2060" width="12.7109375" customWidth="1"/>
    <col min="2301" max="2301" width="3.42578125" customWidth="1"/>
    <col min="2302" max="2302" width="19" customWidth="1"/>
    <col min="2303" max="2303" width="11.85546875" customWidth="1"/>
    <col min="2304" max="2304" width="11.7109375" customWidth="1"/>
    <col min="2305" max="2305" width="11.42578125" customWidth="1"/>
    <col min="2306" max="2306" width="12" customWidth="1"/>
    <col min="2307" max="2307" width="10.85546875" customWidth="1"/>
    <col min="2308" max="2308" width="11.28515625" customWidth="1"/>
    <col min="2309" max="2310" width="11" customWidth="1"/>
    <col min="2311" max="2311" width="11.28515625" customWidth="1"/>
    <col min="2312" max="2312" width="12.140625" customWidth="1"/>
    <col min="2313" max="2313" width="11.28515625" customWidth="1"/>
    <col min="2315" max="2315" width="16" customWidth="1"/>
    <col min="2316" max="2316" width="12.7109375" customWidth="1"/>
    <col min="2557" max="2557" width="3.42578125" customWidth="1"/>
    <col min="2558" max="2558" width="19" customWidth="1"/>
    <col min="2559" max="2559" width="11.85546875" customWidth="1"/>
    <col min="2560" max="2560" width="11.7109375" customWidth="1"/>
    <col min="2561" max="2561" width="11.42578125" customWidth="1"/>
    <col min="2562" max="2562" width="12" customWidth="1"/>
    <col min="2563" max="2563" width="10.85546875" customWidth="1"/>
    <col min="2564" max="2564" width="11.28515625" customWidth="1"/>
    <col min="2565" max="2566" width="11" customWidth="1"/>
    <col min="2567" max="2567" width="11.28515625" customWidth="1"/>
    <col min="2568" max="2568" width="12.140625" customWidth="1"/>
    <col min="2569" max="2569" width="11.28515625" customWidth="1"/>
    <col min="2571" max="2571" width="16" customWidth="1"/>
    <col min="2572" max="2572" width="12.7109375" customWidth="1"/>
    <col min="2813" max="2813" width="3.42578125" customWidth="1"/>
    <col min="2814" max="2814" width="19" customWidth="1"/>
    <col min="2815" max="2815" width="11.85546875" customWidth="1"/>
    <col min="2816" max="2816" width="11.7109375" customWidth="1"/>
    <col min="2817" max="2817" width="11.42578125" customWidth="1"/>
    <col min="2818" max="2818" width="12" customWidth="1"/>
    <col min="2819" max="2819" width="10.85546875" customWidth="1"/>
    <col min="2820" max="2820" width="11.28515625" customWidth="1"/>
    <col min="2821" max="2822" width="11" customWidth="1"/>
    <col min="2823" max="2823" width="11.28515625" customWidth="1"/>
    <col min="2824" max="2824" width="12.140625" customWidth="1"/>
    <col min="2825" max="2825" width="11.28515625" customWidth="1"/>
    <col min="2827" max="2827" width="16" customWidth="1"/>
    <col min="2828" max="2828" width="12.7109375" customWidth="1"/>
    <col min="3069" max="3069" width="3.42578125" customWidth="1"/>
    <col min="3070" max="3070" width="19" customWidth="1"/>
    <col min="3071" max="3071" width="11.85546875" customWidth="1"/>
    <col min="3072" max="3072" width="11.7109375" customWidth="1"/>
    <col min="3073" max="3073" width="11.42578125" customWidth="1"/>
    <col min="3074" max="3074" width="12" customWidth="1"/>
    <col min="3075" max="3075" width="10.85546875" customWidth="1"/>
    <col min="3076" max="3076" width="11.28515625" customWidth="1"/>
    <col min="3077" max="3078" width="11" customWidth="1"/>
    <col min="3079" max="3079" width="11.28515625" customWidth="1"/>
    <col min="3080" max="3080" width="12.140625" customWidth="1"/>
    <col min="3081" max="3081" width="11.28515625" customWidth="1"/>
    <col min="3083" max="3083" width="16" customWidth="1"/>
    <col min="3084" max="3084" width="12.7109375" customWidth="1"/>
    <col min="3325" max="3325" width="3.42578125" customWidth="1"/>
    <col min="3326" max="3326" width="19" customWidth="1"/>
    <col min="3327" max="3327" width="11.85546875" customWidth="1"/>
    <col min="3328" max="3328" width="11.7109375" customWidth="1"/>
    <col min="3329" max="3329" width="11.42578125" customWidth="1"/>
    <col min="3330" max="3330" width="12" customWidth="1"/>
    <col min="3331" max="3331" width="10.85546875" customWidth="1"/>
    <col min="3332" max="3332" width="11.28515625" customWidth="1"/>
    <col min="3333" max="3334" width="11" customWidth="1"/>
    <col min="3335" max="3335" width="11.28515625" customWidth="1"/>
    <col min="3336" max="3336" width="12.140625" customWidth="1"/>
    <col min="3337" max="3337" width="11.28515625" customWidth="1"/>
    <col min="3339" max="3339" width="16" customWidth="1"/>
    <col min="3340" max="3340" width="12.7109375" customWidth="1"/>
    <col min="3581" max="3581" width="3.42578125" customWidth="1"/>
    <col min="3582" max="3582" width="19" customWidth="1"/>
    <col min="3583" max="3583" width="11.85546875" customWidth="1"/>
    <col min="3584" max="3584" width="11.7109375" customWidth="1"/>
    <col min="3585" max="3585" width="11.42578125" customWidth="1"/>
    <col min="3586" max="3586" width="12" customWidth="1"/>
    <col min="3587" max="3587" width="10.85546875" customWidth="1"/>
    <col min="3588" max="3588" width="11.28515625" customWidth="1"/>
    <col min="3589" max="3590" width="11" customWidth="1"/>
    <col min="3591" max="3591" width="11.28515625" customWidth="1"/>
    <col min="3592" max="3592" width="12.140625" customWidth="1"/>
    <col min="3593" max="3593" width="11.28515625" customWidth="1"/>
    <col min="3595" max="3595" width="16" customWidth="1"/>
    <col min="3596" max="3596" width="12.7109375" customWidth="1"/>
    <col min="3837" max="3837" width="3.42578125" customWidth="1"/>
    <col min="3838" max="3838" width="19" customWidth="1"/>
    <col min="3839" max="3839" width="11.85546875" customWidth="1"/>
    <col min="3840" max="3840" width="11.7109375" customWidth="1"/>
    <col min="3841" max="3841" width="11.42578125" customWidth="1"/>
    <col min="3842" max="3842" width="12" customWidth="1"/>
    <col min="3843" max="3843" width="10.85546875" customWidth="1"/>
    <col min="3844" max="3844" width="11.28515625" customWidth="1"/>
    <col min="3845" max="3846" width="11" customWidth="1"/>
    <col min="3847" max="3847" width="11.28515625" customWidth="1"/>
    <col min="3848" max="3848" width="12.140625" customWidth="1"/>
    <col min="3849" max="3849" width="11.28515625" customWidth="1"/>
    <col min="3851" max="3851" width="16" customWidth="1"/>
    <col min="3852" max="3852" width="12.7109375" customWidth="1"/>
    <col min="4093" max="4093" width="3.42578125" customWidth="1"/>
    <col min="4094" max="4094" width="19" customWidth="1"/>
    <col min="4095" max="4095" width="11.85546875" customWidth="1"/>
    <col min="4096" max="4096" width="11.7109375" customWidth="1"/>
    <col min="4097" max="4097" width="11.42578125" customWidth="1"/>
    <col min="4098" max="4098" width="12" customWidth="1"/>
    <col min="4099" max="4099" width="10.85546875" customWidth="1"/>
    <col min="4100" max="4100" width="11.28515625" customWidth="1"/>
    <col min="4101" max="4102" width="11" customWidth="1"/>
    <col min="4103" max="4103" width="11.28515625" customWidth="1"/>
    <col min="4104" max="4104" width="12.140625" customWidth="1"/>
    <col min="4105" max="4105" width="11.28515625" customWidth="1"/>
    <col min="4107" max="4107" width="16" customWidth="1"/>
    <col min="4108" max="4108" width="12.7109375" customWidth="1"/>
    <col min="4349" max="4349" width="3.42578125" customWidth="1"/>
    <col min="4350" max="4350" width="19" customWidth="1"/>
    <col min="4351" max="4351" width="11.85546875" customWidth="1"/>
    <col min="4352" max="4352" width="11.7109375" customWidth="1"/>
    <col min="4353" max="4353" width="11.42578125" customWidth="1"/>
    <col min="4354" max="4354" width="12" customWidth="1"/>
    <col min="4355" max="4355" width="10.85546875" customWidth="1"/>
    <col min="4356" max="4356" width="11.28515625" customWidth="1"/>
    <col min="4357" max="4358" width="11" customWidth="1"/>
    <col min="4359" max="4359" width="11.28515625" customWidth="1"/>
    <col min="4360" max="4360" width="12.140625" customWidth="1"/>
    <col min="4361" max="4361" width="11.28515625" customWidth="1"/>
    <col min="4363" max="4363" width="16" customWidth="1"/>
    <col min="4364" max="4364" width="12.7109375" customWidth="1"/>
    <col min="4605" max="4605" width="3.42578125" customWidth="1"/>
    <col min="4606" max="4606" width="19" customWidth="1"/>
    <col min="4607" max="4607" width="11.85546875" customWidth="1"/>
    <col min="4608" max="4608" width="11.7109375" customWidth="1"/>
    <col min="4609" max="4609" width="11.42578125" customWidth="1"/>
    <col min="4610" max="4610" width="12" customWidth="1"/>
    <col min="4611" max="4611" width="10.85546875" customWidth="1"/>
    <col min="4612" max="4612" width="11.28515625" customWidth="1"/>
    <col min="4613" max="4614" width="11" customWidth="1"/>
    <col min="4615" max="4615" width="11.28515625" customWidth="1"/>
    <col min="4616" max="4616" width="12.140625" customWidth="1"/>
    <col min="4617" max="4617" width="11.28515625" customWidth="1"/>
    <col min="4619" max="4619" width="16" customWidth="1"/>
    <col min="4620" max="4620" width="12.7109375" customWidth="1"/>
    <col min="4861" max="4861" width="3.42578125" customWidth="1"/>
    <col min="4862" max="4862" width="19" customWidth="1"/>
    <col min="4863" max="4863" width="11.85546875" customWidth="1"/>
    <col min="4864" max="4864" width="11.7109375" customWidth="1"/>
    <col min="4865" max="4865" width="11.42578125" customWidth="1"/>
    <col min="4866" max="4866" width="12" customWidth="1"/>
    <col min="4867" max="4867" width="10.85546875" customWidth="1"/>
    <col min="4868" max="4868" width="11.28515625" customWidth="1"/>
    <col min="4869" max="4870" width="11" customWidth="1"/>
    <col min="4871" max="4871" width="11.28515625" customWidth="1"/>
    <col min="4872" max="4872" width="12.140625" customWidth="1"/>
    <col min="4873" max="4873" width="11.28515625" customWidth="1"/>
    <col min="4875" max="4875" width="16" customWidth="1"/>
    <col min="4876" max="4876" width="12.7109375" customWidth="1"/>
    <col min="5117" max="5117" width="3.42578125" customWidth="1"/>
    <col min="5118" max="5118" width="19" customWidth="1"/>
    <col min="5119" max="5119" width="11.85546875" customWidth="1"/>
    <col min="5120" max="5120" width="11.7109375" customWidth="1"/>
    <col min="5121" max="5121" width="11.42578125" customWidth="1"/>
    <col min="5122" max="5122" width="12" customWidth="1"/>
    <col min="5123" max="5123" width="10.85546875" customWidth="1"/>
    <col min="5124" max="5124" width="11.28515625" customWidth="1"/>
    <col min="5125" max="5126" width="11" customWidth="1"/>
    <col min="5127" max="5127" width="11.28515625" customWidth="1"/>
    <col min="5128" max="5128" width="12.140625" customWidth="1"/>
    <col min="5129" max="5129" width="11.28515625" customWidth="1"/>
    <col min="5131" max="5131" width="16" customWidth="1"/>
    <col min="5132" max="5132" width="12.7109375" customWidth="1"/>
    <col min="5373" max="5373" width="3.42578125" customWidth="1"/>
    <col min="5374" max="5374" width="19" customWidth="1"/>
    <col min="5375" max="5375" width="11.85546875" customWidth="1"/>
    <col min="5376" max="5376" width="11.7109375" customWidth="1"/>
    <col min="5377" max="5377" width="11.42578125" customWidth="1"/>
    <col min="5378" max="5378" width="12" customWidth="1"/>
    <col min="5379" max="5379" width="10.85546875" customWidth="1"/>
    <col min="5380" max="5380" width="11.28515625" customWidth="1"/>
    <col min="5381" max="5382" width="11" customWidth="1"/>
    <col min="5383" max="5383" width="11.28515625" customWidth="1"/>
    <col min="5384" max="5384" width="12.140625" customWidth="1"/>
    <col min="5385" max="5385" width="11.28515625" customWidth="1"/>
    <col min="5387" max="5387" width="16" customWidth="1"/>
    <col min="5388" max="5388" width="12.7109375" customWidth="1"/>
    <col min="5629" max="5629" width="3.42578125" customWidth="1"/>
    <col min="5630" max="5630" width="19" customWidth="1"/>
    <col min="5631" max="5631" width="11.85546875" customWidth="1"/>
    <col min="5632" max="5632" width="11.7109375" customWidth="1"/>
    <col min="5633" max="5633" width="11.42578125" customWidth="1"/>
    <col min="5634" max="5634" width="12" customWidth="1"/>
    <col min="5635" max="5635" width="10.85546875" customWidth="1"/>
    <col min="5636" max="5636" width="11.28515625" customWidth="1"/>
    <col min="5637" max="5638" width="11" customWidth="1"/>
    <col min="5639" max="5639" width="11.28515625" customWidth="1"/>
    <col min="5640" max="5640" width="12.140625" customWidth="1"/>
    <col min="5641" max="5641" width="11.28515625" customWidth="1"/>
    <col min="5643" max="5643" width="16" customWidth="1"/>
    <col min="5644" max="5644" width="12.7109375" customWidth="1"/>
    <col min="5885" max="5885" width="3.42578125" customWidth="1"/>
    <col min="5886" max="5886" width="19" customWidth="1"/>
    <col min="5887" max="5887" width="11.85546875" customWidth="1"/>
    <col min="5888" max="5888" width="11.7109375" customWidth="1"/>
    <col min="5889" max="5889" width="11.42578125" customWidth="1"/>
    <col min="5890" max="5890" width="12" customWidth="1"/>
    <col min="5891" max="5891" width="10.85546875" customWidth="1"/>
    <col min="5892" max="5892" width="11.28515625" customWidth="1"/>
    <col min="5893" max="5894" width="11" customWidth="1"/>
    <col min="5895" max="5895" width="11.28515625" customWidth="1"/>
    <col min="5896" max="5896" width="12.140625" customWidth="1"/>
    <col min="5897" max="5897" width="11.28515625" customWidth="1"/>
    <col min="5899" max="5899" width="16" customWidth="1"/>
    <col min="5900" max="5900" width="12.7109375" customWidth="1"/>
    <col min="6141" max="6141" width="3.42578125" customWidth="1"/>
    <col min="6142" max="6142" width="19" customWidth="1"/>
    <col min="6143" max="6143" width="11.85546875" customWidth="1"/>
    <col min="6144" max="6144" width="11.7109375" customWidth="1"/>
    <col min="6145" max="6145" width="11.42578125" customWidth="1"/>
    <col min="6146" max="6146" width="12" customWidth="1"/>
    <col min="6147" max="6147" width="10.85546875" customWidth="1"/>
    <col min="6148" max="6148" width="11.28515625" customWidth="1"/>
    <col min="6149" max="6150" width="11" customWidth="1"/>
    <col min="6151" max="6151" width="11.28515625" customWidth="1"/>
    <col min="6152" max="6152" width="12.140625" customWidth="1"/>
    <col min="6153" max="6153" width="11.28515625" customWidth="1"/>
    <col min="6155" max="6155" width="16" customWidth="1"/>
    <col min="6156" max="6156" width="12.7109375" customWidth="1"/>
    <col min="6397" max="6397" width="3.42578125" customWidth="1"/>
    <col min="6398" max="6398" width="19" customWidth="1"/>
    <col min="6399" max="6399" width="11.85546875" customWidth="1"/>
    <col min="6400" max="6400" width="11.7109375" customWidth="1"/>
    <col min="6401" max="6401" width="11.42578125" customWidth="1"/>
    <col min="6402" max="6402" width="12" customWidth="1"/>
    <col min="6403" max="6403" width="10.85546875" customWidth="1"/>
    <col min="6404" max="6404" width="11.28515625" customWidth="1"/>
    <col min="6405" max="6406" width="11" customWidth="1"/>
    <col min="6407" max="6407" width="11.28515625" customWidth="1"/>
    <col min="6408" max="6408" width="12.140625" customWidth="1"/>
    <col min="6409" max="6409" width="11.28515625" customWidth="1"/>
    <col min="6411" max="6411" width="16" customWidth="1"/>
    <col min="6412" max="6412" width="12.7109375" customWidth="1"/>
    <col min="6653" max="6653" width="3.42578125" customWidth="1"/>
    <col min="6654" max="6654" width="19" customWidth="1"/>
    <col min="6655" max="6655" width="11.85546875" customWidth="1"/>
    <col min="6656" max="6656" width="11.7109375" customWidth="1"/>
    <col min="6657" max="6657" width="11.42578125" customWidth="1"/>
    <col min="6658" max="6658" width="12" customWidth="1"/>
    <col min="6659" max="6659" width="10.85546875" customWidth="1"/>
    <col min="6660" max="6660" width="11.28515625" customWidth="1"/>
    <col min="6661" max="6662" width="11" customWidth="1"/>
    <col min="6663" max="6663" width="11.28515625" customWidth="1"/>
    <col min="6664" max="6664" width="12.140625" customWidth="1"/>
    <col min="6665" max="6665" width="11.28515625" customWidth="1"/>
    <col min="6667" max="6667" width="16" customWidth="1"/>
    <col min="6668" max="6668" width="12.7109375" customWidth="1"/>
    <col min="6909" max="6909" width="3.42578125" customWidth="1"/>
    <col min="6910" max="6910" width="19" customWidth="1"/>
    <col min="6911" max="6911" width="11.85546875" customWidth="1"/>
    <col min="6912" max="6912" width="11.7109375" customWidth="1"/>
    <col min="6913" max="6913" width="11.42578125" customWidth="1"/>
    <col min="6914" max="6914" width="12" customWidth="1"/>
    <col min="6915" max="6915" width="10.85546875" customWidth="1"/>
    <col min="6916" max="6916" width="11.28515625" customWidth="1"/>
    <col min="6917" max="6918" width="11" customWidth="1"/>
    <col min="6919" max="6919" width="11.28515625" customWidth="1"/>
    <col min="6920" max="6920" width="12.140625" customWidth="1"/>
    <col min="6921" max="6921" width="11.28515625" customWidth="1"/>
    <col min="6923" max="6923" width="16" customWidth="1"/>
    <col min="6924" max="6924" width="12.7109375" customWidth="1"/>
    <col min="7165" max="7165" width="3.42578125" customWidth="1"/>
    <col min="7166" max="7166" width="19" customWidth="1"/>
    <col min="7167" max="7167" width="11.85546875" customWidth="1"/>
    <col min="7168" max="7168" width="11.7109375" customWidth="1"/>
    <col min="7169" max="7169" width="11.42578125" customWidth="1"/>
    <col min="7170" max="7170" width="12" customWidth="1"/>
    <col min="7171" max="7171" width="10.85546875" customWidth="1"/>
    <col min="7172" max="7172" width="11.28515625" customWidth="1"/>
    <col min="7173" max="7174" width="11" customWidth="1"/>
    <col min="7175" max="7175" width="11.28515625" customWidth="1"/>
    <col min="7176" max="7176" width="12.140625" customWidth="1"/>
    <col min="7177" max="7177" width="11.28515625" customWidth="1"/>
    <col min="7179" max="7179" width="16" customWidth="1"/>
    <col min="7180" max="7180" width="12.7109375" customWidth="1"/>
    <col min="7421" max="7421" width="3.42578125" customWidth="1"/>
    <col min="7422" max="7422" width="19" customWidth="1"/>
    <col min="7423" max="7423" width="11.85546875" customWidth="1"/>
    <col min="7424" max="7424" width="11.7109375" customWidth="1"/>
    <col min="7425" max="7425" width="11.42578125" customWidth="1"/>
    <col min="7426" max="7426" width="12" customWidth="1"/>
    <col min="7427" max="7427" width="10.85546875" customWidth="1"/>
    <col min="7428" max="7428" width="11.28515625" customWidth="1"/>
    <col min="7429" max="7430" width="11" customWidth="1"/>
    <col min="7431" max="7431" width="11.28515625" customWidth="1"/>
    <col min="7432" max="7432" width="12.140625" customWidth="1"/>
    <col min="7433" max="7433" width="11.28515625" customWidth="1"/>
    <col min="7435" max="7435" width="16" customWidth="1"/>
    <col min="7436" max="7436" width="12.7109375" customWidth="1"/>
    <col min="7677" max="7677" width="3.42578125" customWidth="1"/>
    <col min="7678" max="7678" width="19" customWidth="1"/>
    <col min="7679" max="7679" width="11.85546875" customWidth="1"/>
    <col min="7680" max="7680" width="11.7109375" customWidth="1"/>
    <col min="7681" max="7681" width="11.42578125" customWidth="1"/>
    <col min="7682" max="7682" width="12" customWidth="1"/>
    <col min="7683" max="7683" width="10.85546875" customWidth="1"/>
    <col min="7684" max="7684" width="11.28515625" customWidth="1"/>
    <col min="7685" max="7686" width="11" customWidth="1"/>
    <col min="7687" max="7687" width="11.28515625" customWidth="1"/>
    <col min="7688" max="7688" width="12.140625" customWidth="1"/>
    <col min="7689" max="7689" width="11.28515625" customWidth="1"/>
    <col min="7691" max="7691" width="16" customWidth="1"/>
    <col min="7692" max="7692" width="12.7109375" customWidth="1"/>
    <col min="7933" max="7933" width="3.42578125" customWidth="1"/>
    <col min="7934" max="7934" width="19" customWidth="1"/>
    <col min="7935" max="7935" width="11.85546875" customWidth="1"/>
    <col min="7936" max="7936" width="11.7109375" customWidth="1"/>
    <col min="7937" max="7937" width="11.42578125" customWidth="1"/>
    <col min="7938" max="7938" width="12" customWidth="1"/>
    <col min="7939" max="7939" width="10.85546875" customWidth="1"/>
    <col min="7940" max="7940" width="11.28515625" customWidth="1"/>
    <col min="7941" max="7942" width="11" customWidth="1"/>
    <col min="7943" max="7943" width="11.28515625" customWidth="1"/>
    <col min="7944" max="7944" width="12.140625" customWidth="1"/>
    <col min="7945" max="7945" width="11.28515625" customWidth="1"/>
    <col min="7947" max="7947" width="16" customWidth="1"/>
    <col min="7948" max="7948" width="12.7109375" customWidth="1"/>
    <col min="8189" max="8189" width="3.42578125" customWidth="1"/>
    <col min="8190" max="8190" width="19" customWidth="1"/>
    <col min="8191" max="8191" width="11.85546875" customWidth="1"/>
    <col min="8192" max="8192" width="11.7109375" customWidth="1"/>
    <col min="8193" max="8193" width="11.42578125" customWidth="1"/>
    <col min="8194" max="8194" width="12" customWidth="1"/>
    <col min="8195" max="8195" width="10.85546875" customWidth="1"/>
    <col min="8196" max="8196" width="11.28515625" customWidth="1"/>
    <col min="8197" max="8198" width="11" customWidth="1"/>
    <col min="8199" max="8199" width="11.28515625" customWidth="1"/>
    <col min="8200" max="8200" width="12.140625" customWidth="1"/>
    <col min="8201" max="8201" width="11.28515625" customWidth="1"/>
    <col min="8203" max="8203" width="16" customWidth="1"/>
    <col min="8204" max="8204" width="12.7109375" customWidth="1"/>
    <col min="8445" max="8445" width="3.42578125" customWidth="1"/>
    <col min="8446" max="8446" width="19" customWidth="1"/>
    <col min="8447" max="8447" width="11.85546875" customWidth="1"/>
    <col min="8448" max="8448" width="11.7109375" customWidth="1"/>
    <col min="8449" max="8449" width="11.42578125" customWidth="1"/>
    <col min="8450" max="8450" width="12" customWidth="1"/>
    <col min="8451" max="8451" width="10.85546875" customWidth="1"/>
    <col min="8452" max="8452" width="11.28515625" customWidth="1"/>
    <col min="8453" max="8454" width="11" customWidth="1"/>
    <col min="8455" max="8455" width="11.28515625" customWidth="1"/>
    <col min="8456" max="8456" width="12.140625" customWidth="1"/>
    <col min="8457" max="8457" width="11.28515625" customWidth="1"/>
    <col min="8459" max="8459" width="16" customWidth="1"/>
    <col min="8460" max="8460" width="12.7109375" customWidth="1"/>
    <col min="8701" max="8701" width="3.42578125" customWidth="1"/>
    <col min="8702" max="8702" width="19" customWidth="1"/>
    <col min="8703" max="8703" width="11.85546875" customWidth="1"/>
    <col min="8704" max="8704" width="11.7109375" customWidth="1"/>
    <col min="8705" max="8705" width="11.42578125" customWidth="1"/>
    <col min="8706" max="8706" width="12" customWidth="1"/>
    <col min="8707" max="8707" width="10.85546875" customWidth="1"/>
    <col min="8708" max="8708" width="11.28515625" customWidth="1"/>
    <col min="8709" max="8710" width="11" customWidth="1"/>
    <col min="8711" max="8711" width="11.28515625" customWidth="1"/>
    <col min="8712" max="8712" width="12.140625" customWidth="1"/>
    <col min="8713" max="8713" width="11.28515625" customWidth="1"/>
    <col min="8715" max="8715" width="16" customWidth="1"/>
    <col min="8716" max="8716" width="12.7109375" customWidth="1"/>
    <col min="8957" max="8957" width="3.42578125" customWidth="1"/>
    <col min="8958" max="8958" width="19" customWidth="1"/>
    <col min="8959" max="8959" width="11.85546875" customWidth="1"/>
    <col min="8960" max="8960" width="11.7109375" customWidth="1"/>
    <col min="8961" max="8961" width="11.42578125" customWidth="1"/>
    <col min="8962" max="8962" width="12" customWidth="1"/>
    <col min="8963" max="8963" width="10.85546875" customWidth="1"/>
    <col min="8964" max="8964" width="11.28515625" customWidth="1"/>
    <col min="8965" max="8966" width="11" customWidth="1"/>
    <col min="8967" max="8967" width="11.28515625" customWidth="1"/>
    <col min="8968" max="8968" width="12.140625" customWidth="1"/>
    <col min="8969" max="8969" width="11.28515625" customWidth="1"/>
    <col min="8971" max="8971" width="16" customWidth="1"/>
    <col min="8972" max="8972" width="12.7109375" customWidth="1"/>
    <col min="9213" max="9213" width="3.42578125" customWidth="1"/>
    <col min="9214" max="9214" width="19" customWidth="1"/>
    <col min="9215" max="9215" width="11.85546875" customWidth="1"/>
    <col min="9216" max="9216" width="11.7109375" customWidth="1"/>
    <col min="9217" max="9217" width="11.42578125" customWidth="1"/>
    <col min="9218" max="9218" width="12" customWidth="1"/>
    <col min="9219" max="9219" width="10.85546875" customWidth="1"/>
    <col min="9220" max="9220" width="11.28515625" customWidth="1"/>
    <col min="9221" max="9222" width="11" customWidth="1"/>
    <col min="9223" max="9223" width="11.28515625" customWidth="1"/>
    <col min="9224" max="9224" width="12.140625" customWidth="1"/>
    <col min="9225" max="9225" width="11.28515625" customWidth="1"/>
    <col min="9227" max="9227" width="16" customWidth="1"/>
    <col min="9228" max="9228" width="12.7109375" customWidth="1"/>
    <col min="9469" max="9469" width="3.42578125" customWidth="1"/>
    <col min="9470" max="9470" width="19" customWidth="1"/>
    <col min="9471" max="9471" width="11.85546875" customWidth="1"/>
    <col min="9472" max="9472" width="11.7109375" customWidth="1"/>
    <col min="9473" max="9473" width="11.42578125" customWidth="1"/>
    <col min="9474" max="9474" width="12" customWidth="1"/>
    <col min="9475" max="9475" width="10.85546875" customWidth="1"/>
    <col min="9476" max="9476" width="11.28515625" customWidth="1"/>
    <col min="9477" max="9478" width="11" customWidth="1"/>
    <col min="9479" max="9479" width="11.28515625" customWidth="1"/>
    <col min="9480" max="9480" width="12.140625" customWidth="1"/>
    <col min="9481" max="9481" width="11.28515625" customWidth="1"/>
    <col min="9483" max="9483" width="16" customWidth="1"/>
    <col min="9484" max="9484" width="12.7109375" customWidth="1"/>
    <col min="9725" max="9725" width="3.42578125" customWidth="1"/>
    <col min="9726" max="9726" width="19" customWidth="1"/>
    <col min="9727" max="9727" width="11.85546875" customWidth="1"/>
    <col min="9728" max="9728" width="11.7109375" customWidth="1"/>
    <col min="9729" max="9729" width="11.42578125" customWidth="1"/>
    <col min="9730" max="9730" width="12" customWidth="1"/>
    <col min="9731" max="9731" width="10.85546875" customWidth="1"/>
    <col min="9732" max="9732" width="11.28515625" customWidth="1"/>
    <col min="9733" max="9734" width="11" customWidth="1"/>
    <col min="9735" max="9735" width="11.28515625" customWidth="1"/>
    <col min="9736" max="9736" width="12.140625" customWidth="1"/>
    <col min="9737" max="9737" width="11.28515625" customWidth="1"/>
    <col min="9739" max="9739" width="16" customWidth="1"/>
    <col min="9740" max="9740" width="12.7109375" customWidth="1"/>
    <col min="9981" max="9981" width="3.42578125" customWidth="1"/>
    <col min="9982" max="9982" width="19" customWidth="1"/>
    <col min="9983" max="9983" width="11.85546875" customWidth="1"/>
    <col min="9984" max="9984" width="11.7109375" customWidth="1"/>
    <col min="9985" max="9985" width="11.42578125" customWidth="1"/>
    <col min="9986" max="9986" width="12" customWidth="1"/>
    <col min="9987" max="9987" width="10.85546875" customWidth="1"/>
    <col min="9988" max="9988" width="11.28515625" customWidth="1"/>
    <col min="9989" max="9990" width="11" customWidth="1"/>
    <col min="9991" max="9991" width="11.28515625" customWidth="1"/>
    <col min="9992" max="9992" width="12.140625" customWidth="1"/>
    <col min="9993" max="9993" width="11.28515625" customWidth="1"/>
    <col min="9995" max="9995" width="16" customWidth="1"/>
    <col min="9996" max="9996" width="12.7109375" customWidth="1"/>
    <col min="10237" max="10237" width="3.42578125" customWidth="1"/>
    <col min="10238" max="10238" width="19" customWidth="1"/>
    <col min="10239" max="10239" width="11.85546875" customWidth="1"/>
    <col min="10240" max="10240" width="11.7109375" customWidth="1"/>
    <col min="10241" max="10241" width="11.42578125" customWidth="1"/>
    <col min="10242" max="10242" width="12" customWidth="1"/>
    <col min="10243" max="10243" width="10.85546875" customWidth="1"/>
    <col min="10244" max="10244" width="11.28515625" customWidth="1"/>
    <col min="10245" max="10246" width="11" customWidth="1"/>
    <col min="10247" max="10247" width="11.28515625" customWidth="1"/>
    <col min="10248" max="10248" width="12.140625" customWidth="1"/>
    <col min="10249" max="10249" width="11.28515625" customWidth="1"/>
    <col min="10251" max="10251" width="16" customWidth="1"/>
    <col min="10252" max="10252" width="12.7109375" customWidth="1"/>
    <col min="10493" max="10493" width="3.42578125" customWidth="1"/>
    <col min="10494" max="10494" width="19" customWidth="1"/>
    <col min="10495" max="10495" width="11.85546875" customWidth="1"/>
    <col min="10496" max="10496" width="11.7109375" customWidth="1"/>
    <col min="10497" max="10497" width="11.42578125" customWidth="1"/>
    <col min="10498" max="10498" width="12" customWidth="1"/>
    <col min="10499" max="10499" width="10.85546875" customWidth="1"/>
    <col min="10500" max="10500" width="11.28515625" customWidth="1"/>
    <col min="10501" max="10502" width="11" customWidth="1"/>
    <col min="10503" max="10503" width="11.28515625" customWidth="1"/>
    <col min="10504" max="10504" width="12.140625" customWidth="1"/>
    <col min="10505" max="10505" width="11.28515625" customWidth="1"/>
    <col min="10507" max="10507" width="16" customWidth="1"/>
    <col min="10508" max="10508" width="12.7109375" customWidth="1"/>
    <col min="10749" max="10749" width="3.42578125" customWidth="1"/>
    <col min="10750" max="10750" width="19" customWidth="1"/>
    <col min="10751" max="10751" width="11.85546875" customWidth="1"/>
    <col min="10752" max="10752" width="11.7109375" customWidth="1"/>
    <col min="10753" max="10753" width="11.42578125" customWidth="1"/>
    <col min="10754" max="10754" width="12" customWidth="1"/>
    <col min="10755" max="10755" width="10.85546875" customWidth="1"/>
    <col min="10756" max="10756" width="11.28515625" customWidth="1"/>
    <col min="10757" max="10758" width="11" customWidth="1"/>
    <col min="10759" max="10759" width="11.28515625" customWidth="1"/>
    <col min="10760" max="10760" width="12.140625" customWidth="1"/>
    <col min="10761" max="10761" width="11.28515625" customWidth="1"/>
    <col min="10763" max="10763" width="16" customWidth="1"/>
    <col min="10764" max="10764" width="12.7109375" customWidth="1"/>
    <col min="11005" max="11005" width="3.42578125" customWidth="1"/>
    <col min="11006" max="11006" width="19" customWidth="1"/>
    <col min="11007" max="11007" width="11.85546875" customWidth="1"/>
    <col min="11008" max="11008" width="11.7109375" customWidth="1"/>
    <col min="11009" max="11009" width="11.42578125" customWidth="1"/>
    <col min="11010" max="11010" width="12" customWidth="1"/>
    <col min="11011" max="11011" width="10.85546875" customWidth="1"/>
    <col min="11012" max="11012" width="11.28515625" customWidth="1"/>
    <col min="11013" max="11014" width="11" customWidth="1"/>
    <col min="11015" max="11015" width="11.28515625" customWidth="1"/>
    <col min="11016" max="11016" width="12.140625" customWidth="1"/>
    <col min="11017" max="11017" width="11.28515625" customWidth="1"/>
    <col min="11019" max="11019" width="16" customWidth="1"/>
    <col min="11020" max="11020" width="12.7109375" customWidth="1"/>
    <col min="11261" max="11261" width="3.42578125" customWidth="1"/>
    <col min="11262" max="11262" width="19" customWidth="1"/>
    <col min="11263" max="11263" width="11.85546875" customWidth="1"/>
    <col min="11264" max="11264" width="11.7109375" customWidth="1"/>
    <col min="11265" max="11265" width="11.42578125" customWidth="1"/>
    <col min="11266" max="11266" width="12" customWidth="1"/>
    <col min="11267" max="11267" width="10.85546875" customWidth="1"/>
    <col min="11268" max="11268" width="11.28515625" customWidth="1"/>
    <col min="11269" max="11270" width="11" customWidth="1"/>
    <col min="11271" max="11271" width="11.28515625" customWidth="1"/>
    <col min="11272" max="11272" width="12.140625" customWidth="1"/>
    <col min="11273" max="11273" width="11.28515625" customWidth="1"/>
    <col min="11275" max="11275" width="16" customWidth="1"/>
    <col min="11276" max="11276" width="12.7109375" customWidth="1"/>
    <col min="11517" max="11517" width="3.42578125" customWidth="1"/>
    <col min="11518" max="11518" width="19" customWidth="1"/>
    <col min="11519" max="11519" width="11.85546875" customWidth="1"/>
    <col min="11520" max="11520" width="11.7109375" customWidth="1"/>
    <col min="11521" max="11521" width="11.42578125" customWidth="1"/>
    <col min="11522" max="11522" width="12" customWidth="1"/>
    <col min="11523" max="11523" width="10.85546875" customWidth="1"/>
    <col min="11524" max="11524" width="11.28515625" customWidth="1"/>
    <col min="11525" max="11526" width="11" customWidth="1"/>
    <col min="11527" max="11527" width="11.28515625" customWidth="1"/>
    <col min="11528" max="11528" width="12.140625" customWidth="1"/>
    <col min="11529" max="11529" width="11.28515625" customWidth="1"/>
    <col min="11531" max="11531" width="16" customWidth="1"/>
    <col min="11532" max="11532" width="12.7109375" customWidth="1"/>
    <col min="11773" max="11773" width="3.42578125" customWidth="1"/>
    <col min="11774" max="11774" width="19" customWidth="1"/>
    <col min="11775" max="11775" width="11.85546875" customWidth="1"/>
    <col min="11776" max="11776" width="11.7109375" customWidth="1"/>
    <col min="11777" max="11777" width="11.42578125" customWidth="1"/>
    <col min="11778" max="11778" width="12" customWidth="1"/>
    <col min="11779" max="11779" width="10.85546875" customWidth="1"/>
    <col min="11780" max="11780" width="11.28515625" customWidth="1"/>
    <col min="11781" max="11782" width="11" customWidth="1"/>
    <col min="11783" max="11783" width="11.28515625" customWidth="1"/>
    <col min="11784" max="11784" width="12.140625" customWidth="1"/>
    <col min="11785" max="11785" width="11.28515625" customWidth="1"/>
    <col min="11787" max="11787" width="16" customWidth="1"/>
    <col min="11788" max="11788" width="12.7109375" customWidth="1"/>
    <col min="12029" max="12029" width="3.42578125" customWidth="1"/>
    <col min="12030" max="12030" width="19" customWidth="1"/>
    <col min="12031" max="12031" width="11.85546875" customWidth="1"/>
    <col min="12032" max="12032" width="11.7109375" customWidth="1"/>
    <col min="12033" max="12033" width="11.42578125" customWidth="1"/>
    <col min="12034" max="12034" width="12" customWidth="1"/>
    <col min="12035" max="12035" width="10.85546875" customWidth="1"/>
    <col min="12036" max="12036" width="11.28515625" customWidth="1"/>
    <col min="12037" max="12038" width="11" customWidth="1"/>
    <col min="12039" max="12039" width="11.28515625" customWidth="1"/>
    <col min="12040" max="12040" width="12.140625" customWidth="1"/>
    <col min="12041" max="12041" width="11.28515625" customWidth="1"/>
    <col min="12043" max="12043" width="16" customWidth="1"/>
    <col min="12044" max="12044" width="12.7109375" customWidth="1"/>
    <col min="12285" max="12285" width="3.42578125" customWidth="1"/>
    <col min="12286" max="12286" width="19" customWidth="1"/>
    <col min="12287" max="12287" width="11.85546875" customWidth="1"/>
    <col min="12288" max="12288" width="11.7109375" customWidth="1"/>
    <col min="12289" max="12289" width="11.42578125" customWidth="1"/>
    <col min="12290" max="12290" width="12" customWidth="1"/>
    <col min="12291" max="12291" width="10.85546875" customWidth="1"/>
    <col min="12292" max="12292" width="11.28515625" customWidth="1"/>
    <col min="12293" max="12294" width="11" customWidth="1"/>
    <col min="12295" max="12295" width="11.28515625" customWidth="1"/>
    <col min="12296" max="12296" width="12.140625" customWidth="1"/>
    <col min="12297" max="12297" width="11.28515625" customWidth="1"/>
    <col min="12299" max="12299" width="16" customWidth="1"/>
    <col min="12300" max="12300" width="12.7109375" customWidth="1"/>
    <col min="12541" max="12541" width="3.42578125" customWidth="1"/>
    <col min="12542" max="12542" width="19" customWidth="1"/>
    <col min="12543" max="12543" width="11.85546875" customWidth="1"/>
    <col min="12544" max="12544" width="11.7109375" customWidth="1"/>
    <col min="12545" max="12545" width="11.42578125" customWidth="1"/>
    <col min="12546" max="12546" width="12" customWidth="1"/>
    <col min="12547" max="12547" width="10.85546875" customWidth="1"/>
    <col min="12548" max="12548" width="11.28515625" customWidth="1"/>
    <col min="12549" max="12550" width="11" customWidth="1"/>
    <col min="12551" max="12551" width="11.28515625" customWidth="1"/>
    <col min="12552" max="12552" width="12.140625" customWidth="1"/>
    <col min="12553" max="12553" width="11.28515625" customWidth="1"/>
    <col min="12555" max="12555" width="16" customWidth="1"/>
    <col min="12556" max="12556" width="12.7109375" customWidth="1"/>
    <col min="12797" max="12797" width="3.42578125" customWidth="1"/>
    <col min="12798" max="12798" width="19" customWidth="1"/>
    <col min="12799" max="12799" width="11.85546875" customWidth="1"/>
    <col min="12800" max="12800" width="11.7109375" customWidth="1"/>
    <col min="12801" max="12801" width="11.42578125" customWidth="1"/>
    <col min="12802" max="12802" width="12" customWidth="1"/>
    <col min="12803" max="12803" width="10.85546875" customWidth="1"/>
    <col min="12804" max="12804" width="11.28515625" customWidth="1"/>
    <col min="12805" max="12806" width="11" customWidth="1"/>
    <col min="12807" max="12807" width="11.28515625" customWidth="1"/>
    <col min="12808" max="12808" width="12.140625" customWidth="1"/>
    <col min="12809" max="12809" width="11.28515625" customWidth="1"/>
    <col min="12811" max="12811" width="16" customWidth="1"/>
    <col min="12812" max="12812" width="12.7109375" customWidth="1"/>
    <col min="13053" max="13053" width="3.42578125" customWidth="1"/>
    <col min="13054" max="13054" width="19" customWidth="1"/>
    <col min="13055" max="13055" width="11.85546875" customWidth="1"/>
    <col min="13056" max="13056" width="11.7109375" customWidth="1"/>
    <col min="13057" max="13057" width="11.42578125" customWidth="1"/>
    <col min="13058" max="13058" width="12" customWidth="1"/>
    <col min="13059" max="13059" width="10.85546875" customWidth="1"/>
    <col min="13060" max="13060" width="11.28515625" customWidth="1"/>
    <col min="13061" max="13062" width="11" customWidth="1"/>
    <col min="13063" max="13063" width="11.28515625" customWidth="1"/>
    <col min="13064" max="13064" width="12.140625" customWidth="1"/>
    <col min="13065" max="13065" width="11.28515625" customWidth="1"/>
    <col min="13067" max="13067" width="16" customWidth="1"/>
    <col min="13068" max="13068" width="12.7109375" customWidth="1"/>
    <col min="13309" max="13309" width="3.42578125" customWidth="1"/>
    <col min="13310" max="13310" width="19" customWidth="1"/>
    <col min="13311" max="13311" width="11.85546875" customWidth="1"/>
    <col min="13312" max="13312" width="11.7109375" customWidth="1"/>
    <col min="13313" max="13313" width="11.42578125" customWidth="1"/>
    <col min="13314" max="13314" width="12" customWidth="1"/>
    <col min="13315" max="13315" width="10.85546875" customWidth="1"/>
    <col min="13316" max="13316" width="11.28515625" customWidth="1"/>
    <col min="13317" max="13318" width="11" customWidth="1"/>
    <col min="13319" max="13319" width="11.28515625" customWidth="1"/>
    <col min="13320" max="13320" width="12.140625" customWidth="1"/>
    <col min="13321" max="13321" width="11.28515625" customWidth="1"/>
    <col min="13323" max="13323" width="16" customWidth="1"/>
    <col min="13324" max="13324" width="12.7109375" customWidth="1"/>
    <col min="13565" max="13565" width="3.42578125" customWidth="1"/>
    <col min="13566" max="13566" width="19" customWidth="1"/>
    <col min="13567" max="13567" width="11.85546875" customWidth="1"/>
    <col min="13568" max="13568" width="11.7109375" customWidth="1"/>
    <col min="13569" max="13569" width="11.42578125" customWidth="1"/>
    <col min="13570" max="13570" width="12" customWidth="1"/>
    <col min="13571" max="13571" width="10.85546875" customWidth="1"/>
    <col min="13572" max="13572" width="11.28515625" customWidth="1"/>
    <col min="13573" max="13574" width="11" customWidth="1"/>
    <col min="13575" max="13575" width="11.28515625" customWidth="1"/>
    <col min="13576" max="13576" width="12.140625" customWidth="1"/>
    <col min="13577" max="13577" width="11.28515625" customWidth="1"/>
    <col min="13579" max="13579" width="16" customWidth="1"/>
    <col min="13580" max="13580" width="12.7109375" customWidth="1"/>
    <col min="13821" max="13821" width="3.42578125" customWidth="1"/>
    <col min="13822" max="13822" width="19" customWidth="1"/>
    <col min="13823" max="13823" width="11.85546875" customWidth="1"/>
    <col min="13824" max="13824" width="11.7109375" customWidth="1"/>
    <col min="13825" max="13825" width="11.42578125" customWidth="1"/>
    <col min="13826" max="13826" width="12" customWidth="1"/>
    <col min="13827" max="13827" width="10.85546875" customWidth="1"/>
    <col min="13828" max="13828" width="11.28515625" customWidth="1"/>
    <col min="13829" max="13830" width="11" customWidth="1"/>
    <col min="13831" max="13831" width="11.28515625" customWidth="1"/>
    <col min="13832" max="13832" width="12.140625" customWidth="1"/>
    <col min="13833" max="13833" width="11.28515625" customWidth="1"/>
    <col min="13835" max="13835" width="16" customWidth="1"/>
    <col min="13836" max="13836" width="12.7109375" customWidth="1"/>
    <col min="14077" max="14077" width="3.42578125" customWidth="1"/>
    <col min="14078" max="14078" width="19" customWidth="1"/>
    <col min="14079" max="14079" width="11.85546875" customWidth="1"/>
    <col min="14080" max="14080" width="11.7109375" customWidth="1"/>
    <col min="14081" max="14081" width="11.42578125" customWidth="1"/>
    <col min="14082" max="14082" width="12" customWidth="1"/>
    <col min="14083" max="14083" width="10.85546875" customWidth="1"/>
    <col min="14084" max="14084" width="11.28515625" customWidth="1"/>
    <col min="14085" max="14086" width="11" customWidth="1"/>
    <col min="14087" max="14087" width="11.28515625" customWidth="1"/>
    <col min="14088" max="14088" width="12.140625" customWidth="1"/>
    <col min="14089" max="14089" width="11.28515625" customWidth="1"/>
    <col min="14091" max="14091" width="16" customWidth="1"/>
    <col min="14092" max="14092" width="12.7109375" customWidth="1"/>
    <col min="14333" max="14333" width="3.42578125" customWidth="1"/>
    <col min="14334" max="14334" width="19" customWidth="1"/>
    <col min="14335" max="14335" width="11.85546875" customWidth="1"/>
    <col min="14336" max="14336" width="11.7109375" customWidth="1"/>
    <col min="14337" max="14337" width="11.42578125" customWidth="1"/>
    <col min="14338" max="14338" width="12" customWidth="1"/>
    <col min="14339" max="14339" width="10.85546875" customWidth="1"/>
    <col min="14340" max="14340" width="11.28515625" customWidth="1"/>
    <col min="14341" max="14342" width="11" customWidth="1"/>
    <col min="14343" max="14343" width="11.28515625" customWidth="1"/>
    <col min="14344" max="14344" width="12.140625" customWidth="1"/>
    <col min="14345" max="14345" width="11.28515625" customWidth="1"/>
    <col min="14347" max="14347" width="16" customWidth="1"/>
    <col min="14348" max="14348" width="12.7109375" customWidth="1"/>
    <col min="14589" max="14589" width="3.42578125" customWidth="1"/>
    <col min="14590" max="14590" width="19" customWidth="1"/>
    <col min="14591" max="14591" width="11.85546875" customWidth="1"/>
    <col min="14592" max="14592" width="11.7109375" customWidth="1"/>
    <col min="14593" max="14593" width="11.42578125" customWidth="1"/>
    <col min="14594" max="14594" width="12" customWidth="1"/>
    <col min="14595" max="14595" width="10.85546875" customWidth="1"/>
    <col min="14596" max="14596" width="11.28515625" customWidth="1"/>
    <col min="14597" max="14598" width="11" customWidth="1"/>
    <col min="14599" max="14599" width="11.28515625" customWidth="1"/>
    <col min="14600" max="14600" width="12.140625" customWidth="1"/>
    <col min="14601" max="14601" width="11.28515625" customWidth="1"/>
    <col min="14603" max="14603" width="16" customWidth="1"/>
    <col min="14604" max="14604" width="12.7109375" customWidth="1"/>
    <col min="14845" max="14845" width="3.42578125" customWidth="1"/>
    <col min="14846" max="14846" width="19" customWidth="1"/>
    <col min="14847" max="14847" width="11.85546875" customWidth="1"/>
    <col min="14848" max="14848" width="11.7109375" customWidth="1"/>
    <col min="14849" max="14849" width="11.42578125" customWidth="1"/>
    <col min="14850" max="14850" width="12" customWidth="1"/>
    <col min="14851" max="14851" width="10.85546875" customWidth="1"/>
    <col min="14852" max="14852" width="11.28515625" customWidth="1"/>
    <col min="14853" max="14854" width="11" customWidth="1"/>
    <col min="14855" max="14855" width="11.28515625" customWidth="1"/>
    <col min="14856" max="14856" width="12.140625" customWidth="1"/>
    <col min="14857" max="14857" width="11.28515625" customWidth="1"/>
    <col min="14859" max="14859" width="16" customWidth="1"/>
    <col min="14860" max="14860" width="12.7109375" customWidth="1"/>
    <col min="15101" max="15101" width="3.42578125" customWidth="1"/>
    <col min="15102" max="15102" width="19" customWidth="1"/>
    <col min="15103" max="15103" width="11.85546875" customWidth="1"/>
    <col min="15104" max="15104" width="11.7109375" customWidth="1"/>
    <col min="15105" max="15105" width="11.42578125" customWidth="1"/>
    <col min="15106" max="15106" width="12" customWidth="1"/>
    <col min="15107" max="15107" width="10.85546875" customWidth="1"/>
    <col min="15108" max="15108" width="11.28515625" customWidth="1"/>
    <col min="15109" max="15110" width="11" customWidth="1"/>
    <col min="15111" max="15111" width="11.28515625" customWidth="1"/>
    <col min="15112" max="15112" width="12.140625" customWidth="1"/>
    <col min="15113" max="15113" width="11.28515625" customWidth="1"/>
    <col min="15115" max="15115" width="16" customWidth="1"/>
    <col min="15116" max="15116" width="12.7109375" customWidth="1"/>
    <col min="15357" max="15357" width="3.42578125" customWidth="1"/>
    <col min="15358" max="15358" width="19" customWidth="1"/>
    <col min="15359" max="15359" width="11.85546875" customWidth="1"/>
    <col min="15360" max="15360" width="11.7109375" customWidth="1"/>
    <col min="15361" max="15361" width="11.42578125" customWidth="1"/>
    <col min="15362" max="15362" width="12" customWidth="1"/>
    <col min="15363" max="15363" width="10.85546875" customWidth="1"/>
    <col min="15364" max="15364" width="11.28515625" customWidth="1"/>
    <col min="15365" max="15366" width="11" customWidth="1"/>
    <col min="15367" max="15367" width="11.28515625" customWidth="1"/>
    <col min="15368" max="15368" width="12.140625" customWidth="1"/>
    <col min="15369" max="15369" width="11.28515625" customWidth="1"/>
    <col min="15371" max="15371" width="16" customWidth="1"/>
    <col min="15372" max="15372" width="12.7109375" customWidth="1"/>
    <col min="15613" max="15613" width="3.42578125" customWidth="1"/>
    <col min="15614" max="15614" width="19" customWidth="1"/>
    <col min="15615" max="15615" width="11.85546875" customWidth="1"/>
    <col min="15616" max="15616" width="11.7109375" customWidth="1"/>
    <col min="15617" max="15617" width="11.42578125" customWidth="1"/>
    <col min="15618" max="15618" width="12" customWidth="1"/>
    <col min="15619" max="15619" width="10.85546875" customWidth="1"/>
    <col min="15620" max="15620" width="11.28515625" customWidth="1"/>
    <col min="15621" max="15622" width="11" customWidth="1"/>
    <col min="15623" max="15623" width="11.28515625" customWidth="1"/>
    <col min="15624" max="15624" width="12.140625" customWidth="1"/>
    <col min="15625" max="15625" width="11.28515625" customWidth="1"/>
    <col min="15627" max="15627" width="16" customWidth="1"/>
    <col min="15628" max="15628" width="12.7109375" customWidth="1"/>
    <col min="15869" max="15869" width="3.42578125" customWidth="1"/>
    <col min="15870" max="15870" width="19" customWidth="1"/>
    <col min="15871" max="15871" width="11.85546875" customWidth="1"/>
    <col min="15872" max="15872" width="11.7109375" customWidth="1"/>
    <col min="15873" max="15873" width="11.42578125" customWidth="1"/>
    <col min="15874" max="15874" width="12" customWidth="1"/>
    <col min="15875" max="15875" width="10.85546875" customWidth="1"/>
    <col min="15876" max="15876" width="11.28515625" customWidth="1"/>
    <col min="15877" max="15878" width="11" customWidth="1"/>
    <col min="15879" max="15879" width="11.28515625" customWidth="1"/>
    <col min="15880" max="15880" width="12.140625" customWidth="1"/>
    <col min="15881" max="15881" width="11.28515625" customWidth="1"/>
    <col min="15883" max="15883" width="16" customWidth="1"/>
    <col min="15884" max="15884" width="12.7109375" customWidth="1"/>
    <col min="16125" max="16125" width="3.42578125" customWidth="1"/>
    <col min="16126" max="16126" width="19" customWidth="1"/>
    <col min="16127" max="16127" width="11.85546875" customWidth="1"/>
    <col min="16128" max="16128" width="11.7109375" customWidth="1"/>
    <col min="16129" max="16129" width="11.42578125" customWidth="1"/>
    <col min="16130" max="16130" width="12" customWidth="1"/>
    <col min="16131" max="16131" width="10.85546875" customWidth="1"/>
    <col min="16132" max="16132" width="11.28515625" customWidth="1"/>
    <col min="16133" max="16134" width="11" customWidth="1"/>
    <col min="16135" max="16135" width="11.28515625" customWidth="1"/>
    <col min="16136" max="16136" width="12.140625" customWidth="1"/>
    <col min="16137" max="16137" width="11.28515625" customWidth="1"/>
    <col min="16139" max="16139" width="16" customWidth="1"/>
    <col min="16140" max="16140" width="12.7109375" customWidth="1"/>
  </cols>
  <sheetData>
    <row r="1" spans="1:12" s="201" customFormat="1" ht="70.5" customHeight="1" x14ac:dyDescent="0.2">
      <c r="A1" s="302"/>
      <c r="B1" s="303"/>
      <c r="C1" s="303"/>
      <c r="D1" s="303"/>
      <c r="E1" s="303"/>
      <c r="F1" s="303"/>
      <c r="G1" s="303"/>
      <c r="H1" s="303"/>
      <c r="I1" s="303"/>
    </row>
    <row r="3" spans="1:12" ht="13.5" thickBot="1" x14ac:dyDescent="0.25">
      <c r="A3" s="86"/>
    </row>
    <row r="4" spans="1:12" s="201" customFormat="1" ht="70.5" customHeight="1" thickBot="1" x14ac:dyDescent="0.25">
      <c r="A4" s="244"/>
      <c r="B4" s="245"/>
      <c r="C4" s="245"/>
      <c r="D4" s="245"/>
      <c r="E4" s="245"/>
      <c r="F4" s="245"/>
      <c r="G4" s="245"/>
      <c r="H4" s="245"/>
      <c r="I4" s="246"/>
    </row>
    <row r="5" spans="1:12" x14ac:dyDescent="0.2">
      <c r="A5" s="415" t="s">
        <v>385</v>
      </c>
      <c r="B5" s="416"/>
      <c r="C5" s="416"/>
      <c r="D5" s="208"/>
      <c r="E5" s="208"/>
      <c r="F5" s="208"/>
      <c r="G5" s="208"/>
      <c r="H5" s="208"/>
      <c r="I5" s="402"/>
    </row>
    <row r="6" spans="1:12" ht="15.75" x14ac:dyDescent="0.25">
      <c r="A6" s="409" t="s">
        <v>445</v>
      </c>
      <c r="B6" s="410"/>
      <c r="C6" s="410"/>
      <c r="D6" s="174"/>
      <c r="E6" s="174"/>
      <c r="F6" s="2"/>
      <c r="G6" s="2"/>
      <c r="H6" s="2"/>
      <c r="I6" s="417"/>
    </row>
    <row r="7" spans="1:12" x14ac:dyDescent="0.2">
      <c r="A7" s="418" t="s">
        <v>424</v>
      </c>
      <c r="B7" s="419"/>
      <c r="C7" s="419"/>
      <c r="D7" s="419"/>
      <c r="E7" s="419"/>
      <c r="F7" s="419"/>
      <c r="G7" s="419"/>
      <c r="H7" s="419"/>
      <c r="I7" s="420"/>
    </row>
    <row r="8" spans="1:12" x14ac:dyDescent="0.2">
      <c r="A8" s="421"/>
      <c r="B8" s="2"/>
      <c r="C8" s="2"/>
      <c r="D8" s="2"/>
      <c r="E8" s="2"/>
      <c r="F8" s="2"/>
      <c r="G8" s="2"/>
      <c r="H8" s="2"/>
      <c r="I8" s="417"/>
    </row>
    <row r="9" spans="1:12" x14ac:dyDescent="0.2">
      <c r="A9" s="422" t="s">
        <v>0</v>
      </c>
      <c r="B9" s="304" t="s">
        <v>425</v>
      </c>
      <c r="C9" s="306" t="s">
        <v>446</v>
      </c>
      <c r="D9" s="307"/>
      <c r="E9" s="307"/>
      <c r="F9" s="307"/>
      <c r="G9" s="307"/>
      <c r="H9" s="307"/>
      <c r="I9" s="423" t="s">
        <v>56</v>
      </c>
    </row>
    <row r="10" spans="1:12" x14ac:dyDescent="0.2">
      <c r="A10" s="424"/>
      <c r="B10" s="305"/>
      <c r="C10" s="190" t="s">
        <v>426</v>
      </c>
      <c r="D10" s="190" t="s">
        <v>427</v>
      </c>
      <c r="E10" s="191" t="s">
        <v>428</v>
      </c>
      <c r="F10" s="191" t="s">
        <v>429</v>
      </c>
      <c r="G10" s="191" t="s">
        <v>430</v>
      </c>
      <c r="H10" s="191" t="s">
        <v>431</v>
      </c>
      <c r="I10" s="423"/>
    </row>
    <row r="11" spans="1:12" ht="24" x14ac:dyDescent="0.2">
      <c r="A11" s="425">
        <v>1</v>
      </c>
      <c r="B11" s="192" t="s">
        <v>432</v>
      </c>
      <c r="C11" s="193"/>
      <c r="D11" s="193"/>
      <c r="E11" s="193"/>
      <c r="F11" s="193"/>
      <c r="G11" s="193"/>
      <c r="H11" s="193"/>
      <c r="I11" s="426"/>
    </row>
    <row r="12" spans="1:12" x14ac:dyDescent="0.2">
      <c r="A12" s="427"/>
      <c r="B12" s="194" t="s">
        <v>433</v>
      </c>
      <c r="C12" s="32">
        <v>1</v>
      </c>
      <c r="D12" s="32"/>
      <c r="E12" s="32"/>
      <c r="F12" s="32"/>
      <c r="G12" s="32"/>
      <c r="H12" s="32"/>
      <c r="I12" s="428">
        <f>C12</f>
        <v>1</v>
      </c>
    </row>
    <row r="13" spans="1:12" x14ac:dyDescent="0.2">
      <c r="A13" s="427"/>
      <c r="B13" s="194" t="s">
        <v>434</v>
      </c>
      <c r="C13" s="195">
        <f>Resumo!E11</f>
        <v>1761.0982199999999</v>
      </c>
      <c r="D13" s="32"/>
      <c r="E13" s="32"/>
      <c r="F13" s="32"/>
      <c r="G13" s="32"/>
      <c r="H13" s="32"/>
      <c r="I13" s="429">
        <f>C13</f>
        <v>1761.0982199999999</v>
      </c>
    </row>
    <row r="14" spans="1:12" x14ac:dyDescent="0.2">
      <c r="A14" s="427"/>
      <c r="B14" s="194" t="s">
        <v>435</v>
      </c>
      <c r="C14" s="196">
        <f>C13/I24</f>
        <v>8.0117067004391446E-3</v>
      </c>
      <c r="D14" s="196"/>
      <c r="E14" s="32"/>
      <c r="F14" s="32"/>
      <c r="G14" s="32"/>
      <c r="H14" s="32"/>
      <c r="I14" s="430">
        <f>C14</f>
        <v>8.0117067004391446E-3</v>
      </c>
    </row>
    <row r="15" spans="1:12" ht="60" x14ac:dyDescent="0.2">
      <c r="A15" s="431">
        <v>2</v>
      </c>
      <c r="B15" s="432" t="s">
        <v>436</v>
      </c>
      <c r="C15" s="197"/>
      <c r="D15" s="197"/>
      <c r="E15" s="197"/>
      <c r="F15" s="197"/>
      <c r="G15" s="197"/>
      <c r="H15" s="197"/>
      <c r="I15" s="433"/>
      <c r="K15" s="224">
        <f>I14+I18+I22</f>
        <v>1.0000000000000002</v>
      </c>
      <c r="L15" s="186"/>
    </row>
    <row r="16" spans="1:12" x14ac:dyDescent="0.2">
      <c r="A16" s="427"/>
      <c r="B16" s="194" t="s">
        <v>433</v>
      </c>
      <c r="C16" s="225">
        <v>2</v>
      </c>
      <c r="D16" s="225"/>
      <c r="E16" s="225">
        <v>2</v>
      </c>
      <c r="F16" s="225">
        <v>2</v>
      </c>
      <c r="G16" s="225">
        <v>3</v>
      </c>
      <c r="H16" s="225"/>
      <c r="I16" s="434">
        <f>SUM(C16:H16)</f>
        <v>9</v>
      </c>
    </row>
    <row r="17" spans="1:9" x14ac:dyDescent="0.2">
      <c r="A17" s="427"/>
      <c r="B17" s="194" t="s">
        <v>434</v>
      </c>
      <c r="C17" s="198">
        <f>C16*Resumo!D9</f>
        <v>41860.849181880003</v>
      </c>
      <c r="D17" s="198"/>
      <c r="E17" s="198">
        <f>E16*Resumo!D9</f>
        <v>41860.849181880003</v>
      </c>
      <c r="F17" s="198">
        <f>F16*Resumo!D9</f>
        <v>41860.849181880003</v>
      </c>
      <c r="G17" s="198">
        <f>G16*Resumo!D9</f>
        <v>62791.273772820001</v>
      </c>
      <c r="H17" s="198">
        <f>H16*Resumo!D9</f>
        <v>0</v>
      </c>
      <c r="I17" s="429">
        <f>SUM(C17:H17)</f>
        <v>188373.82131845999</v>
      </c>
    </row>
    <row r="18" spans="1:9" x14ac:dyDescent="0.2">
      <c r="A18" s="427"/>
      <c r="B18" s="194" t="s">
        <v>435</v>
      </c>
      <c r="C18" s="200">
        <f>C17/I24</f>
        <v>0.1904361960439325</v>
      </c>
      <c r="D18" s="200"/>
      <c r="E18" s="200">
        <f>E17/I24</f>
        <v>0.1904361960439325</v>
      </c>
      <c r="F18" s="200">
        <f>F17/I24</f>
        <v>0.1904361960439325</v>
      </c>
      <c r="G18" s="200">
        <f>G17/I24</f>
        <v>0.28565429406589871</v>
      </c>
      <c r="H18" s="198"/>
      <c r="I18" s="435">
        <f>SUM(C18:H18)</f>
        <v>0.85696288219769623</v>
      </c>
    </row>
    <row r="19" spans="1:9" ht="24" x14ac:dyDescent="0.2">
      <c r="A19" s="431">
        <v>3</v>
      </c>
      <c r="B19" s="432" t="s">
        <v>441</v>
      </c>
      <c r="C19" s="196"/>
      <c r="D19" s="196"/>
      <c r="E19" s="196"/>
      <c r="F19" s="196"/>
      <c r="G19" s="196"/>
      <c r="H19" s="196"/>
      <c r="I19" s="436"/>
    </row>
    <row r="20" spans="1:9" x14ac:dyDescent="0.2">
      <c r="A20" s="427"/>
      <c r="B20" s="194" t="s">
        <v>433</v>
      </c>
      <c r="C20" s="225"/>
      <c r="D20" s="225">
        <v>2</v>
      </c>
      <c r="E20" s="225"/>
      <c r="F20" s="225"/>
      <c r="G20" s="225"/>
      <c r="H20" s="225"/>
      <c r="I20" s="434">
        <f>SUM(C20:H20)</f>
        <v>2</v>
      </c>
    </row>
    <row r="21" spans="1:9" x14ac:dyDescent="0.2">
      <c r="A21" s="427"/>
      <c r="B21" s="194" t="s">
        <v>434</v>
      </c>
      <c r="C21" s="226"/>
      <c r="D21" s="226">
        <f>D20*Resumo!D10</f>
        <v>29680.693519799999</v>
      </c>
      <c r="E21" s="226">
        <f>E20*[1]RESUMO!D12</f>
        <v>0</v>
      </c>
      <c r="F21" s="226">
        <f>F20*[1]RESUMO!D12</f>
        <v>0</v>
      </c>
      <c r="G21" s="226">
        <f>G20*[1]RESUMO!D12</f>
        <v>0</v>
      </c>
      <c r="H21" s="226"/>
      <c r="I21" s="437">
        <f>SUM(C21:H21)</f>
        <v>29680.693519799999</v>
      </c>
    </row>
    <row r="22" spans="1:9" x14ac:dyDescent="0.2">
      <c r="A22" s="427"/>
      <c r="B22" s="194" t="s">
        <v>435</v>
      </c>
      <c r="C22" s="196"/>
      <c r="D22" s="196">
        <f>D21/I24</f>
        <v>0.13502541110186483</v>
      </c>
      <c r="E22" s="196">
        <f>E21/I24</f>
        <v>0</v>
      </c>
      <c r="F22" s="196">
        <f>F21/I24</f>
        <v>0</v>
      </c>
      <c r="G22" s="196">
        <f>G21/I24</f>
        <v>0</v>
      </c>
      <c r="H22" s="196">
        <f>H21/I24</f>
        <v>0</v>
      </c>
      <c r="I22" s="430">
        <f>SUM(C22:H22)</f>
        <v>0.13502541110186483</v>
      </c>
    </row>
    <row r="23" spans="1:9" x14ac:dyDescent="0.2">
      <c r="A23" s="427"/>
      <c r="B23" s="199" t="s">
        <v>437</v>
      </c>
      <c r="C23" s="195">
        <f>C17+C13+C21</f>
        <v>43621.947401880003</v>
      </c>
      <c r="D23" s="195">
        <f t="shared" ref="D23:H23" si="0">D17+D13+D21</f>
        <v>29680.693519799999</v>
      </c>
      <c r="E23" s="195">
        <f t="shared" si="0"/>
        <v>41860.849181880003</v>
      </c>
      <c r="F23" s="195">
        <f t="shared" si="0"/>
        <v>41860.849181880003</v>
      </c>
      <c r="G23" s="195">
        <f t="shared" si="0"/>
        <v>62791.273772820001</v>
      </c>
      <c r="H23" s="195">
        <f t="shared" si="0"/>
        <v>0</v>
      </c>
      <c r="I23" s="438">
        <f>I21</f>
        <v>29680.693519799999</v>
      </c>
    </row>
    <row r="24" spans="1:9" x14ac:dyDescent="0.2">
      <c r="A24" s="427"/>
      <c r="B24" s="194" t="s">
        <v>438</v>
      </c>
      <c r="C24" s="195">
        <f>C13+C17</f>
        <v>43621.947401880003</v>
      </c>
      <c r="D24" s="195">
        <f>C24+D23</f>
        <v>73302.640921679995</v>
      </c>
      <c r="E24" s="198">
        <f>D24+E17</f>
        <v>115163.49010356001</v>
      </c>
      <c r="F24" s="198">
        <f>(E24+F17)</f>
        <v>157024.33928544002</v>
      </c>
      <c r="G24" s="198">
        <f>F24+G17</f>
        <v>219815.61305826</v>
      </c>
      <c r="H24" s="198">
        <f t="shared" ref="H24" si="1">G24+H23</f>
        <v>219815.61305826</v>
      </c>
      <c r="I24" s="439">
        <f>I13+I17+I21</f>
        <v>219815.61305825997</v>
      </c>
    </row>
    <row r="25" spans="1:9" x14ac:dyDescent="0.2">
      <c r="A25" s="427"/>
      <c r="B25" s="194" t="s">
        <v>439</v>
      </c>
      <c r="C25" s="196">
        <f>C24/I24</f>
        <v>0.19844790274437163</v>
      </c>
      <c r="D25" s="196">
        <f t="shared" ref="D25:H25" si="2">SUM(D22)</f>
        <v>0.13502541110186483</v>
      </c>
      <c r="E25" s="196">
        <f>E23/I24</f>
        <v>0.1904361960439325</v>
      </c>
      <c r="F25" s="196">
        <f>F23/I24</f>
        <v>0.1904361960439325</v>
      </c>
      <c r="G25" s="196">
        <f>G23/I24</f>
        <v>0.28565429406589871</v>
      </c>
      <c r="H25" s="196">
        <f t="shared" si="2"/>
        <v>0</v>
      </c>
      <c r="I25" s="436"/>
    </row>
    <row r="26" spans="1:9" ht="13.5" thickBot="1" x14ac:dyDescent="0.25">
      <c r="A26" s="440"/>
      <c r="B26" s="441" t="s">
        <v>440</v>
      </c>
      <c r="C26" s="442">
        <f>C24/I24</f>
        <v>0.19844790274437163</v>
      </c>
      <c r="D26" s="442">
        <f>D24/I24</f>
        <v>0.33347331384623641</v>
      </c>
      <c r="E26" s="442">
        <f>E24/I24</f>
        <v>0.52390950989016893</v>
      </c>
      <c r="F26" s="442">
        <f>F24/I24</f>
        <v>0.71434570593410152</v>
      </c>
      <c r="G26" s="442">
        <f>G24/I24</f>
        <v>1.0000000000000002</v>
      </c>
      <c r="H26" s="442">
        <f>H24/I24</f>
        <v>1.0000000000000002</v>
      </c>
      <c r="I26" s="443"/>
    </row>
    <row r="27" spans="1:9" ht="49.5" customHeight="1" x14ac:dyDescent="0.2">
      <c r="A27" s="401"/>
      <c r="B27" s="401"/>
      <c r="C27" s="401"/>
      <c r="D27" s="401"/>
      <c r="E27" s="401"/>
      <c r="F27" s="401"/>
      <c r="G27" s="401"/>
      <c r="H27" s="401"/>
      <c r="I27" s="401"/>
    </row>
    <row r="28" spans="1:9" x14ac:dyDescent="0.2">
      <c r="A28" s="365" t="s">
        <v>450</v>
      </c>
      <c r="B28" s="366"/>
      <c r="C28" s="366"/>
      <c r="D28" s="367"/>
      <c r="E28" s="365" t="s">
        <v>451</v>
      </c>
      <c r="F28" s="366"/>
      <c r="G28" s="366"/>
      <c r="H28" s="366"/>
      <c r="I28" s="367"/>
    </row>
    <row r="29" spans="1:9" x14ac:dyDescent="0.2">
      <c r="A29" s="368" t="s">
        <v>453</v>
      </c>
      <c r="B29" s="241"/>
      <c r="C29" s="241"/>
      <c r="D29" s="369"/>
      <c r="E29" s="368" t="s">
        <v>454</v>
      </c>
      <c r="F29" s="241"/>
      <c r="G29" s="241"/>
      <c r="H29" s="241"/>
      <c r="I29" s="369"/>
    </row>
  </sheetData>
  <mergeCells count="13">
    <mergeCell ref="E27:I27"/>
    <mergeCell ref="E28:I28"/>
    <mergeCell ref="E29:I29"/>
    <mergeCell ref="A28:D28"/>
    <mergeCell ref="A29:D29"/>
    <mergeCell ref="A27:D27"/>
    <mergeCell ref="A1:I1"/>
    <mergeCell ref="A7:I7"/>
    <mergeCell ref="A9:A10"/>
    <mergeCell ref="B9:B10"/>
    <mergeCell ref="C9:H9"/>
    <mergeCell ref="I9:I10"/>
    <mergeCell ref="A4:I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5" orientation="landscape" horizontalDpi="0" verticalDpi="0" r:id="rId1"/>
  <drawing r:id="rId2"/>
  <legacyDrawing r:id="rId3"/>
  <oleObjects>
    <mc:AlternateContent xmlns:mc="http://schemas.openxmlformats.org/markup-compatibility/2006">
      <mc:Choice Requires="x14">
        <oleObject shapeId="8193" r:id="rId4">
          <objectPr defaultSize="0" autoPict="0" r:id="rId5">
            <anchor moveWithCells="1" sizeWithCells="1">
              <from>
                <xdr:col>0</xdr:col>
                <xdr:colOff>104775</xdr:colOff>
                <xdr:row>0</xdr:row>
                <xdr:rowOff>76200</xdr:rowOff>
              </from>
              <to>
                <xdr:col>1</xdr:col>
                <xdr:colOff>533400</xdr:colOff>
                <xdr:row>0</xdr:row>
                <xdr:rowOff>790575</xdr:rowOff>
              </to>
            </anchor>
          </objectPr>
        </oleObject>
      </mc:Choice>
      <mc:Fallback>
        <oleObject shapeId="8193" r:id="rId4"/>
      </mc:Fallback>
    </mc:AlternateContent>
    <mc:AlternateContent xmlns:mc="http://schemas.openxmlformats.org/markup-compatibility/2006">
      <mc:Choice Requires="x14">
        <oleObject shapeId="8194" r:id="rId6">
          <objectPr defaultSize="0" autoPict="0" r:id="rId5">
            <anchor moveWithCells="1" sizeWithCells="1">
              <from>
                <xdr:col>0</xdr:col>
                <xdr:colOff>104775</xdr:colOff>
                <xdr:row>3</xdr:row>
                <xdr:rowOff>76200</xdr:rowOff>
              </from>
              <to>
                <xdr:col>1</xdr:col>
                <xdr:colOff>285750</xdr:colOff>
                <xdr:row>3</xdr:row>
                <xdr:rowOff>790575</xdr:rowOff>
              </to>
            </anchor>
          </objectPr>
        </oleObject>
      </mc:Choice>
      <mc:Fallback>
        <oleObject shapeId="8194" r:id="rId6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63"/>
  <sheetViews>
    <sheetView tabSelected="1" workbookViewId="0">
      <selection activeCell="N5" sqref="N5"/>
    </sheetView>
  </sheetViews>
  <sheetFormatPr defaultColWidth="9.140625" defaultRowHeight="15.75" x14ac:dyDescent="0.25"/>
  <cols>
    <col min="1" max="1" width="4" style="140" customWidth="1"/>
    <col min="2" max="2" width="9.140625" style="140"/>
    <col min="3" max="3" width="27.85546875" style="140" customWidth="1"/>
    <col min="4" max="4" width="2.42578125" style="140" customWidth="1"/>
    <col min="5" max="5" width="2.140625" style="140" customWidth="1"/>
    <col min="6" max="6" width="9.85546875" style="141" customWidth="1"/>
    <col min="7" max="7" width="9.85546875" style="140" bestFit="1" customWidth="1"/>
    <col min="8" max="8" width="8.42578125" style="140" customWidth="1"/>
    <col min="9" max="9" width="14.7109375" style="140" customWidth="1"/>
    <col min="10" max="10" width="11" style="140" customWidth="1"/>
    <col min="11" max="11" width="3.5703125" style="140" customWidth="1"/>
    <col min="12" max="13" width="9.140625" style="140"/>
    <col min="14" max="14" width="25.140625" style="140" bestFit="1" customWidth="1"/>
    <col min="15" max="15" width="11.7109375" style="140" customWidth="1"/>
    <col min="16" max="16384" width="9.140625" style="140"/>
  </cols>
  <sheetData>
    <row r="1" spans="1:11" s="201" customFormat="1" ht="70.5" customHeight="1" x14ac:dyDescent="0.2">
      <c r="A1" s="444"/>
      <c r="B1" s="445"/>
      <c r="C1" s="445"/>
      <c r="D1" s="445"/>
      <c r="E1" s="445"/>
      <c r="F1" s="445"/>
      <c r="G1" s="445"/>
      <c r="H1" s="445"/>
      <c r="I1" s="445"/>
      <c r="J1" s="445"/>
      <c r="K1" s="446"/>
    </row>
    <row r="2" spans="1:11" x14ac:dyDescent="0.25">
      <c r="A2" s="138" t="s">
        <v>455</v>
      </c>
      <c r="B2" s="139"/>
      <c r="C2" s="139"/>
      <c r="D2" s="139"/>
    </row>
    <row r="3" spans="1:11" x14ac:dyDescent="0.25">
      <c r="A3" s="138" t="s">
        <v>445</v>
      </c>
      <c r="B3" s="142"/>
      <c r="C3" s="142"/>
      <c r="D3" s="139"/>
    </row>
    <row r="4" spans="1:11" x14ac:dyDescent="0.25">
      <c r="A4" s="143" t="s">
        <v>385</v>
      </c>
    </row>
    <row r="6" spans="1:11" x14ac:dyDescent="0.25">
      <c r="A6" s="362" t="s">
        <v>386</v>
      </c>
      <c r="B6" s="363"/>
      <c r="C6" s="363"/>
      <c r="D6" s="363"/>
      <c r="E6" s="363"/>
      <c r="F6" s="363"/>
    </row>
    <row r="7" spans="1:11" x14ac:dyDescent="0.25">
      <c r="A7" s="144">
        <v>1</v>
      </c>
      <c r="B7" s="364" t="s">
        <v>369</v>
      </c>
      <c r="C7" s="364"/>
      <c r="D7" s="364"/>
      <c r="E7" s="364"/>
      <c r="F7" s="341"/>
      <c r="H7" s="145"/>
      <c r="I7" s="146"/>
    </row>
    <row r="8" spans="1:11" x14ac:dyDescent="0.25">
      <c r="A8" s="147" t="s">
        <v>5</v>
      </c>
      <c r="B8" s="339" t="s">
        <v>387</v>
      </c>
      <c r="C8" s="339"/>
      <c r="D8" s="339"/>
      <c r="E8" s="340"/>
      <c r="F8" s="148">
        <v>0.03</v>
      </c>
      <c r="H8" s="149"/>
      <c r="I8" s="146"/>
      <c r="J8" s="145"/>
    </row>
    <row r="9" spans="1:11" x14ac:dyDescent="0.25">
      <c r="A9" s="147" t="s">
        <v>6</v>
      </c>
      <c r="B9" s="318" t="s">
        <v>388</v>
      </c>
      <c r="C9" s="318"/>
      <c r="D9" s="318"/>
      <c r="E9" s="319"/>
      <c r="F9" s="148">
        <v>5.8999999999999999E-3</v>
      </c>
      <c r="H9" s="149"/>
      <c r="I9" s="146"/>
      <c r="J9" s="145"/>
    </row>
    <row r="10" spans="1:11" x14ac:dyDescent="0.25">
      <c r="A10" s="147" t="s">
        <v>63</v>
      </c>
      <c r="B10" s="339" t="s">
        <v>389</v>
      </c>
      <c r="C10" s="339"/>
      <c r="D10" s="339"/>
      <c r="E10" s="340"/>
      <c r="F10" s="148">
        <v>9.7000000000000003E-3</v>
      </c>
      <c r="H10" s="149"/>
      <c r="I10" s="146"/>
      <c r="J10" s="145"/>
    </row>
    <row r="11" spans="1:11" x14ac:dyDescent="0.25">
      <c r="A11" s="147" t="s">
        <v>390</v>
      </c>
      <c r="B11" s="339" t="s">
        <v>391</v>
      </c>
      <c r="C11" s="339"/>
      <c r="D11" s="339"/>
      <c r="E11" s="340"/>
      <c r="F11" s="148">
        <v>8.0000000000000002E-3</v>
      </c>
      <c r="H11" s="149"/>
      <c r="I11" s="146"/>
      <c r="J11" s="145"/>
    </row>
    <row r="12" spans="1:11" x14ac:dyDescent="0.25">
      <c r="A12" s="147" t="s">
        <v>392</v>
      </c>
      <c r="B12" s="318" t="s">
        <v>393</v>
      </c>
      <c r="C12" s="318"/>
      <c r="D12" s="318"/>
      <c r="E12" s="319"/>
      <c r="F12" s="148">
        <v>6.1600000000000002E-2</v>
      </c>
      <c r="H12" s="149"/>
      <c r="I12" s="146"/>
      <c r="J12" s="145"/>
    </row>
    <row r="13" spans="1:11" x14ac:dyDescent="0.25">
      <c r="A13" s="147" t="s">
        <v>394</v>
      </c>
      <c r="B13" s="341" t="s">
        <v>395</v>
      </c>
      <c r="C13" s="341"/>
      <c r="D13" s="341"/>
      <c r="E13" s="341"/>
      <c r="F13" s="150">
        <v>0.05</v>
      </c>
      <c r="H13" s="151"/>
      <c r="I13" s="145"/>
      <c r="J13" s="152"/>
    </row>
    <row r="14" spans="1:11" x14ac:dyDescent="0.25">
      <c r="A14" s="147" t="s">
        <v>396</v>
      </c>
      <c r="B14" s="341" t="s">
        <v>397</v>
      </c>
      <c r="C14" s="341"/>
      <c r="D14" s="341"/>
      <c r="E14" s="341"/>
      <c r="F14" s="150">
        <v>0.03</v>
      </c>
      <c r="H14" s="153"/>
      <c r="I14" s="149"/>
    </row>
    <row r="15" spans="1:11" x14ac:dyDescent="0.25">
      <c r="A15" s="147" t="s">
        <v>398</v>
      </c>
      <c r="B15" s="341" t="s">
        <v>399</v>
      </c>
      <c r="C15" s="341"/>
      <c r="D15" s="341"/>
      <c r="E15" s="341"/>
      <c r="F15" s="150">
        <v>6.4999999999999997E-3</v>
      </c>
      <c r="I15" s="149"/>
    </row>
    <row r="16" spans="1:11" x14ac:dyDescent="0.25">
      <c r="A16" s="147" t="s">
        <v>400</v>
      </c>
      <c r="B16" s="341" t="s">
        <v>401</v>
      </c>
      <c r="C16" s="341"/>
      <c r="D16" s="341"/>
      <c r="E16" s="341"/>
      <c r="F16" s="150">
        <v>4.4999999999999998E-2</v>
      </c>
      <c r="I16" s="149"/>
    </row>
    <row r="17" spans="1:11" x14ac:dyDescent="0.25">
      <c r="A17" s="154"/>
      <c r="B17" s="155"/>
      <c r="C17" s="155"/>
      <c r="D17" s="154"/>
      <c r="E17" s="155"/>
      <c r="F17" s="155"/>
      <c r="I17" s="151"/>
    </row>
    <row r="18" spans="1:11" x14ac:dyDescent="0.25">
      <c r="D18" s="156"/>
      <c r="E18" s="156" t="s">
        <v>402</v>
      </c>
    </row>
    <row r="19" spans="1:11" x14ac:dyDescent="0.25">
      <c r="A19" s="342"/>
      <c r="B19" s="343"/>
      <c r="C19" s="343"/>
      <c r="D19" s="343"/>
      <c r="E19" s="343"/>
      <c r="F19" s="343"/>
      <c r="G19" s="343"/>
      <c r="H19" s="343"/>
      <c r="I19" s="343"/>
      <c r="J19" s="343"/>
      <c r="K19" s="344"/>
    </row>
    <row r="20" spans="1:11" s="139" customFormat="1" x14ac:dyDescent="0.25">
      <c r="A20" s="345"/>
      <c r="B20" s="346"/>
      <c r="C20" s="346"/>
      <c r="D20" s="346"/>
      <c r="E20" s="346"/>
      <c r="F20" s="346"/>
      <c r="G20" s="346"/>
      <c r="H20" s="346"/>
      <c r="I20" s="346"/>
      <c r="J20" s="346"/>
      <c r="K20" s="347"/>
    </row>
    <row r="21" spans="1:11" s="139" customFormat="1" x14ac:dyDescent="0.25">
      <c r="A21" s="345"/>
      <c r="B21" s="346"/>
      <c r="C21" s="346"/>
      <c r="D21" s="346"/>
      <c r="E21" s="346"/>
      <c r="F21" s="346"/>
      <c r="G21" s="346"/>
      <c r="H21" s="346"/>
      <c r="I21" s="346"/>
      <c r="J21" s="346"/>
      <c r="K21" s="347"/>
    </row>
    <row r="22" spans="1:11" s="139" customFormat="1" x14ac:dyDescent="0.25">
      <c r="A22" s="348"/>
      <c r="B22" s="349"/>
      <c r="C22" s="349"/>
      <c r="D22" s="349"/>
      <c r="E22" s="349"/>
      <c r="F22" s="349"/>
      <c r="G22" s="349"/>
      <c r="H22" s="349"/>
      <c r="I22" s="349"/>
      <c r="J22" s="349"/>
      <c r="K22" s="350"/>
    </row>
    <row r="23" spans="1:11" s="139" customFormat="1" ht="16.5" thickBot="1" x14ac:dyDescent="0.3">
      <c r="A23" s="157"/>
      <c r="B23" s="157"/>
      <c r="C23" s="157"/>
      <c r="D23" s="157"/>
      <c r="E23" s="157"/>
      <c r="F23" s="157"/>
      <c r="G23" s="157"/>
      <c r="H23" s="157"/>
      <c r="I23" s="157"/>
      <c r="J23" s="157"/>
      <c r="K23" s="157"/>
    </row>
    <row r="24" spans="1:11" s="139" customFormat="1" x14ac:dyDescent="0.25">
      <c r="A24" s="157"/>
      <c r="B24" s="351" t="s">
        <v>361</v>
      </c>
      <c r="C24" s="353" t="s">
        <v>403</v>
      </c>
      <c r="D24" s="354"/>
      <c r="E24" s="354"/>
      <c r="F24" s="355"/>
      <c r="G24" s="359" t="s">
        <v>404</v>
      </c>
      <c r="H24" s="360"/>
      <c r="I24" s="360"/>
      <c r="J24" s="361"/>
      <c r="K24" s="157"/>
    </row>
    <row r="25" spans="1:11" s="139" customFormat="1" x14ac:dyDescent="0.25">
      <c r="A25" s="157"/>
      <c r="B25" s="352"/>
      <c r="C25" s="356"/>
      <c r="D25" s="357"/>
      <c r="E25" s="357"/>
      <c r="F25" s="358"/>
      <c r="G25" s="158"/>
      <c r="H25" s="159"/>
      <c r="I25" s="160"/>
      <c r="J25" s="161"/>
      <c r="K25" s="157"/>
    </row>
    <row r="26" spans="1:11" s="139" customFormat="1" x14ac:dyDescent="0.25">
      <c r="A26" s="157"/>
      <c r="B26" s="162" t="s">
        <v>405</v>
      </c>
      <c r="C26" s="339" t="s">
        <v>387</v>
      </c>
      <c r="D26" s="339"/>
      <c r="E26" s="339"/>
      <c r="F26" s="340"/>
      <c r="G26" s="158" t="s">
        <v>405</v>
      </c>
      <c r="H26" s="163"/>
      <c r="I26" s="148">
        <f>F8</f>
        <v>0.03</v>
      </c>
      <c r="J26" s="164"/>
      <c r="K26" s="157"/>
    </row>
    <row r="27" spans="1:11" s="139" customFormat="1" x14ac:dyDescent="0.25">
      <c r="A27" s="157"/>
      <c r="B27" s="165" t="s">
        <v>406</v>
      </c>
      <c r="C27" s="318" t="s">
        <v>388</v>
      </c>
      <c r="D27" s="318"/>
      <c r="E27" s="318"/>
      <c r="F27" s="319"/>
      <c r="G27" s="158" t="s">
        <v>406</v>
      </c>
      <c r="H27" s="163"/>
      <c r="I27" s="148">
        <f>F9</f>
        <v>5.8999999999999999E-3</v>
      </c>
      <c r="J27" s="164"/>
      <c r="K27" s="157"/>
    </row>
    <row r="28" spans="1:11" s="139" customFormat="1" x14ac:dyDescent="0.25">
      <c r="A28" s="157"/>
      <c r="B28" s="320" t="s">
        <v>407</v>
      </c>
      <c r="C28" s="339" t="s">
        <v>389</v>
      </c>
      <c r="D28" s="339"/>
      <c r="E28" s="339"/>
      <c r="F28" s="340"/>
      <c r="G28" s="158" t="s">
        <v>407</v>
      </c>
      <c r="H28" s="163"/>
      <c r="I28" s="148">
        <f>F10</f>
        <v>9.7000000000000003E-3</v>
      </c>
      <c r="J28" s="164"/>
      <c r="K28" s="157"/>
    </row>
    <row r="29" spans="1:11" s="139" customFormat="1" x14ac:dyDescent="0.25">
      <c r="A29" s="157"/>
      <c r="B29" s="320"/>
      <c r="C29" s="339" t="s">
        <v>391</v>
      </c>
      <c r="D29" s="339"/>
      <c r="E29" s="339"/>
      <c r="F29" s="340"/>
      <c r="G29" s="158" t="s">
        <v>408</v>
      </c>
      <c r="H29" s="163"/>
      <c r="I29" s="148">
        <f>F11</f>
        <v>8.0000000000000002E-3</v>
      </c>
      <c r="J29" s="164"/>
      <c r="K29" s="157"/>
    </row>
    <row r="30" spans="1:11" s="139" customFormat="1" x14ac:dyDescent="0.25">
      <c r="A30" s="157"/>
      <c r="B30" s="165" t="s">
        <v>409</v>
      </c>
      <c r="C30" s="318" t="s">
        <v>393</v>
      </c>
      <c r="D30" s="318"/>
      <c r="E30" s="318"/>
      <c r="F30" s="319"/>
      <c r="G30" s="158" t="s">
        <v>409</v>
      </c>
      <c r="H30" s="163"/>
      <c r="I30" s="148">
        <f>F12</f>
        <v>6.1600000000000002E-2</v>
      </c>
      <c r="J30" s="164"/>
      <c r="K30" s="157"/>
    </row>
    <row r="31" spans="1:11" s="139" customFormat="1" x14ac:dyDescent="0.25">
      <c r="A31" s="157"/>
      <c r="B31" s="320" t="s">
        <v>410</v>
      </c>
      <c r="C31" s="321" t="s">
        <v>411</v>
      </c>
      <c r="D31" s="322"/>
      <c r="E31" s="323"/>
      <c r="F31" s="166">
        <v>0.05</v>
      </c>
      <c r="G31" s="324" t="s">
        <v>412</v>
      </c>
      <c r="H31" s="325"/>
      <c r="I31" s="325"/>
      <c r="J31" s="326"/>
      <c r="K31" s="157"/>
    </row>
    <row r="32" spans="1:11" s="139" customFormat="1" x14ac:dyDescent="0.25">
      <c r="A32" s="167"/>
      <c r="B32" s="320"/>
      <c r="C32" s="327" t="s">
        <v>413</v>
      </c>
      <c r="D32" s="328"/>
      <c r="E32" s="329"/>
      <c r="F32" s="168">
        <v>0.03</v>
      </c>
      <c r="G32" s="314" t="s">
        <v>414</v>
      </c>
      <c r="H32" s="330"/>
      <c r="I32" s="331">
        <f>(((1+I26+I29+I28)*(1+I27)*(1+I30))/(1-(F31+F32+F33)))-1</f>
        <v>0.22474058685057496</v>
      </c>
      <c r="J32" s="332"/>
      <c r="K32" s="157"/>
    </row>
    <row r="33" spans="1:11" s="139" customFormat="1" x14ac:dyDescent="0.25">
      <c r="A33" s="157"/>
      <c r="B33" s="320"/>
      <c r="C33" s="327" t="s">
        <v>399</v>
      </c>
      <c r="D33" s="328"/>
      <c r="E33" s="329"/>
      <c r="F33" s="168">
        <v>6.4999999999999997E-3</v>
      </c>
      <c r="G33" s="314"/>
      <c r="H33" s="330"/>
      <c r="I33" s="331"/>
      <c r="J33" s="332"/>
      <c r="K33" s="157"/>
    </row>
    <row r="34" spans="1:11" s="139" customFormat="1" x14ac:dyDescent="0.25">
      <c r="A34" s="157"/>
      <c r="B34" s="320"/>
      <c r="C34" s="333" t="s">
        <v>401</v>
      </c>
      <c r="D34" s="334"/>
      <c r="E34" s="335"/>
      <c r="F34" s="169">
        <v>4.4999999999999998E-2</v>
      </c>
      <c r="G34" s="336" t="s">
        <v>415</v>
      </c>
      <c r="H34" s="337"/>
      <c r="I34" s="337"/>
      <c r="J34" s="338"/>
      <c r="K34" s="157"/>
    </row>
    <row r="35" spans="1:11" s="139" customFormat="1" x14ac:dyDescent="0.25">
      <c r="A35" s="157"/>
      <c r="B35" s="308"/>
      <c r="C35" s="309"/>
      <c r="D35" s="309"/>
      <c r="E35" s="309"/>
      <c r="F35" s="310"/>
      <c r="G35" s="314" t="s">
        <v>414</v>
      </c>
      <c r="H35" s="315"/>
      <c r="I35" s="316">
        <f>(((1+I26+I29+I28)*(1+I27)*(1+I30))/(1-(F31+F32+F33+F34)))-1</f>
        <v>0.2881986483454233</v>
      </c>
      <c r="J35" s="317"/>
      <c r="K35" s="157"/>
    </row>
    <row r="36" spans="1:11" s="139" customFormat="1" ht="16.5" thickBot="1" x14ac:dyDescent="0.3">
      <c r="A36" s="157"/>
      <c r="B36" s="311"/>
      <c r="C36" s="312"/>
      <c r="D36" s="312"/>
      <c r="E36" s="312"/>
      <c r="F36" s="313"/>
      <c r="G36" s="314"/>
      <c r="H36" s="315"/>
      <c r="I36" s="316"/>
      <c r="J36" s="317"/>
      <c r="K36" s="157"/>
    </row>
    <row r="37" spans="1:11" s="139" customFormat="1" x14ac:dyDescent="0.25">
      <c r="A37" s="157"/>
      <c r="B37" s="167"/>
      <c r="C37" s="167"/>
      <c r="D37" s="167"/>
      <c r="E37" s="167"/>
      <c r="F37" s="167"/>
      <c r="G37" s="167"/>
      <c r="H37" s="167"/>
      <c r="I37" s="167"/>
      <c r="J37" s="167"/>
      <c r="K37" s="157"/>
    </row>
    <row r="38" spans="1:11" customFormat="1" ht="49.5" customHeight="1" x14ac:dyDescent="0.2">
      <c r="A38" s="401"/>
      <c r="B38" s="401"/>
      <c r="C38" s="401"/>
      <c r="D38" s="401"/>
      <c r="E38" s="401"/>
      <c r="F38" s="401"/>
      <c r="G38" s="401"/>
      <c r="H38" s="401"/>
      <c r="I38" s="401"/>
    </row>
    <row r="39" spans="1:11" customFormat="1" ht="12.75" x14ac:dyDescent="0.2">
      <c r="A39" s="365" t="s">
        <v>450</v>
      </c>
      <c r="B39" s="366"/>
      <c r="C39" s="366"/>
      <c r="D39" s="367"/>
      <c r="E39" s="365" t="s">
        <v>451</v>
      </c>
      <c r="F39" s="366"/>
      <c r="G39" s="366"/>
      <c r="H39" s="366"/>
      <c r="I39" s="367"/>
    </row>
    <row r="40" spans="1:11" customFormat="1" ht="12.75" x14ac:dyDescent="0.2">
      <c r="A40" s="368" t="s">
        <v>453</v>
      </c>
      <c r="B40" s="241"/>
      <c r="C40" s="241"/>
      <c r="D40" s="369"/>
      <c r="E40" s="368" t="s">
        <v>454</v>
      </c>
      <c r="F40" s="241"/>
      <c r="G40" s="241"/>
      <c r="H40" s="241"/>
      <c r="I40" s="369"/>
    </row>
    <row r="41" spans="1:11" s="139" customFormat="1" x14ac:dyDescent="0.25">
      <c r="A41" s="170"/>
      <c r="B41" s="171"/>
      <c r="C41" s="171"/>
      <c r="D41" s="171"/>
      <c r="E41" s="171"/>
      <c r="F41" s="172"/>
      <c r="K41" s="170"/>
    </row>
    <row r="42" spans="1:11" s="139" customFormat="1" x14ac:dyDescent="0.25">
      <c r="A42" s="170"/>
      <c r="B42" s="171"/>
      <c r="C42" s="171"/>
      <c r="D42" s="171"/>
      <c r="E42" s="171"/>
      <c r="F42" s="172"/>
      <c r="K42" s="170"/>
    </row>
    <row r="43" spans="1:11" s="139" customFormat="1" x14ac:dyDescent="0.25">
      <c r="A43" s="170"/>
      <c r="B43" s="171"/>
      <c r="C43" s="142"/>
      <c r="D43" s="171"/>
      <c r="E43" s="171"/>
      <c r="F43" s="172"/>
      <c r="K43" s="170"/>
    </row>
    <row r="44" spans="1:11" s="139" customFormat="1" x14ac:dyDescent="0.25">
      <c r="A44" s="170"/>
      <c r="B44" s="171"/>
      <c r="C44" s="171"/>
      <c r="D44" s="171"/>
      <c r="E44" s="171"/>
      <c r="F44" s="172"/>
      <c r="K44" s="170"/>
    </row>
    <row r="45" spans="1:11" s="139" customFormat="1" x14ac:dyDescent="0.25">
      <c r="A45" s="170"/>
      <c r="B45" s="171"/>
      <c r="C45" s="171"/>
      <c r="D45" s="171"/>
      <c r="E45" s="171"/>
      <c r="F45" s="172"/>
      <c r="K45" s="170"/>
    </row>
    <row r="46" spans="1:11" s="139" customFormat="1" x14ac:dyDescent="0.25">
      <c r="A46" s="170"/>
      <c r="F46" s="170"/>
      <c r="K46" s="170"/>
    </row>
    <row r="47" spans="1:11" s="139" customFormat="1" x14ac:dyDescent="0.25">
      <c r="A47" s="170"/>
      <c r="B47" s="173"/>
      <c r="C47" s="173"/>
      <c r="D47" s="173"/>
      <c r="E47" s="173"/>
      <c r="F47" s="173"/>
      <c r="K47" s="170"/>
    </row>
    <row r="48" spans="1:11" s="139" customFormat="1" x14ac:dyDescent="0.25">
      <c r="A48" s="170"/>
      <c r="B48" s="173"/>
      <c r="C48" s="173"/>
      <c r="D48" s="173"/>
      <c r="E48" s="173"/>
      <c r="F48" s="173"/>
      <c r="K48" s="170"/>
    </row>
    <row r="49" spans="1:17" s="139" customFormat="1" x14ac:dyDescent="0.25">
      <c r="A49" s="170"/>
      <c r="B49" s="173"/>
      <c r="C49" s="173"/>
      <c r="D49" s="173"/>
      <c r="E49" s="173"/>
      <c r="F49" s="173"/>
    </row>
    <row r="50" spans="1:17" s="139" customFormat="1" x14ac:dyDescent="0.25">
      <c r="A50" s="170"/>
      <c r="B50" s="173"/>
      <c r="C50" s="173"/>
      <c r="D50" s="173"/>
      <c r="E50" s="173"/>
      <c r="F50" s="173"/>
    </row>
    <row r="51" spans="1:17" s="139" customFormat="1" x14ac:dyDescent="0.25">
      <c r="A51" s="170"/>
      <c r="B51" s="173"/>
      <c r="C51" s="173"/>
      <c r="D51" s="173"/>
      <c r="E51" s="173"/>
      <c r="F51" s="173"/>
      <c r="M51" s="174"/>
      <c r="N51" s="174"/>
      <c r="O51" s="174"/>
      <c r="Q51" s="170"/>
    </row>
    <row r="52" spans="1:17" s="139" customFormat="1" x14ac:dyDescent="0.25">
      <c r="A52" s="170"/>
      <c r="F52" s="170"/>
    </row>
    <row r="53" spans="1:17" s="139" customFormat="1" x14ac:dyDescent="0.25">
      <c r="A53" s="170"/>
      <c r="F53" s="170"/>
    </row>
    <row r="54" spans="1:17" s="139" customFormat="1" x14ac:dyDescent="0.25">
      <c r="A54" s="170"/>
      <c r="F54" s="170"/>
    </row>
    <row r="55" spans="1:17" s="139" customFormat="1" x14ac:dyDescent="0.25">
      <c r="A55" s="170"/>
      <c r="F55" s="170"/>
    </row>
    <row r="56" spans="1:17" s="139" customFormat="1" x14ac:dyDescent="0.25">
      <c r="A56" s="170"/>
      <c r="C56" s="175"/>
      <c r="F56" s="170"/>
    </row>
    <row r="57" spans="1:17" s="139" customFormat="1" x14ac:dyDescent="0.25">
      <c r="F57" s="170"/>
    </row>
    <row r="58" spans="1:17" s="139" customFormat="1" x14ac:dyDescent="0.25">
      <c r="F58" s="170"/>
    </row>
    <row r="59" spans="1:17" x14ac:dyDescent="0.25">
      <c r="B59" s="139"/>
      <c r="C59" s="139"/>
      <c r="D59" s="139"/>
      <c r="E59" s="139"/>
      <c r="F59" s="170"/>
      <c r="G59" s="139"/>
      <c r="H59" s="139"/>
      <c r="I59" s="139"/>
      <c r="J59" s="139"/>
      <c r="K59" s="139"/>
    </row>
    <row r="60" spans="1:17" x14ac:dyDescent="0.25">
      <c r="B60" s="139"/>
      <c r="C60" s="139"/>
      <c r="D60" s="139"/>
      <c r="E60" s="139"/>
      <c r="F60" s="170"/>
      <c r="G60" s="139"/>
      <c r="H60" s="139"/>
      <c r="I60" s="139"/>
      <c r="J60" s="139"/>
      <c r="K60" s="139"/>
    </row>
    <row r="61" spans="1:17" x14ac:dyDescent="0.25">
      <c r="B61" s="139"/>
      <c r="C61" s="139"/>
      <c r="D61" s="139"/>
      <c r="E61" s="139"/>
      <c r="F61" s="170"/>
      <c r="G61" s="139"/>
      <c r="H61" s="139"/>
      <c r="I61" s="139"/>
      <c r="J61" s="139"/>
      <c r="K61" s="139"/>
    </row>
    <row r="62" spans="1:17" x14ac:dyDescent="0.25">
      <c r="B62" s="139"/>
      <c r="C62" s="139"/>
      <c r="D62" s="139"/>
      <c r="E62" s="139"/>
      <c r="F62" s="170"/>
      <c r="G62" s="139"/>
      <c r="H62" s="139"/>
      <c r="I62" s="139"/>
      <c r="J62" s="139"/>
      <c r="K62" s="139"/>
    </row>
    <row r="63" spans="1:17" x14ac:dyDescent="0.25">
      <c r="B63" s="139"/>
      <c r="C63" s="139"/>
      <c r="D63" s="139"/>
      <c r="E63" s="139"/>
      <c r="F63" s="170"/>
      <c r="G63" s="139"/>
      <c r="H63" s="139"/>
      <c r="I63" s="139"/>
      <c r="J63" s="139"/>
      <c r="K63" s="139"/>
    </row>
  </sheetData>
  <protectedRanges>
    <protectedRange sqref="F32:F34 D31:D36" name="Intervalo1"/>
  </protectedRanges>
  <mergeCells count="44">
    <mergeCell ref="A40:D40"/>
    <mergeCell ref="E40:I40"/>
    <mergeCell ref="A1:J1"/>
    <mergeCell ref="A38:D38"/>
    <mergeCell ref="E38:I38"/>
    <mergeCell ref="A39:D39"/>
    <mergeCell ref="E39:I39"/>
    <mergeCell ref="B11:E11"/>
    <mergeCell ref="A6:F6"/>
    <mergeCell ref="B7:F7"/>
    <mergeCell ref="B8:E8"/>
    <mergeCell ref="B9:E9"/>
    <mergeCell ref="B10:E10"/>
    <mergeCell ref="B28:B29"/>
    <mergeCell ref="C28:F28"/>
    <mergeCell ref="C29:F29"/>
    <mergeCell ref="B12:E12"/>
    <mergeCell ref="B13:E13"/>
    <mergeCell ref="B14:E14"/>
    <mergeCell ref="B15:E15"/>
    <mergeCell ref="B16:E16"/>
    <mergeCell ref="A19:K22"/>
    <mergeCell ref="B24:B25"/>
    <mergeCell ref="C24:F25"/>
    <mergeCell ref="G24:J24"/>
    <mergeCell ref="C26:F26"/>
    <mergeCell ref="C27:F27"/>
    <mergeCell ref="C30:F30"/>
    <mergeCell ref="B31:B34"/>
    <mergeCell ref="C31:E31"/>
    <mergeCell ref="G31:J31"/>
    <mergeCell ref="C32:E32"/>
    <mergeCell ref="G32:G33"/>
    <mergeCell ref="H32:H33"/>
    <mergeCell ref="I32:I33"/>
    <mergeCell ref="J32:J33"/>
    <mergeCell ref="C33:E33"/>
    <mergeCell ref="C34:E34"/>
    <mergeCell ref="G34:J34"/>
    <mergeCell ref="B35:F36"/>
    <mergeCell ref="G35:G36"/>
    <mergeCell ref="H35:H36"/>
    <mergeCell ref="I35:I36"/>
    <mergeCell ref="J35:J36"/>
  </mergeCells>
  <pageMargins left="0.511811024" right="0.511811024" top="0.78740157499999996" bottom="0.78740157499999996" header="0.31496062000000002" footer="0.31496062000000002"/>
  <pageSetup paperSize="9" scale="90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shapeId="9217" r:id="rId4">
          <objectPr defaultSize="0" autoPict="0" r:id="rId5">
            <anchor moveWithCells="1" sizeWithCells="1">
              <from>
                <xdr:col>0</xdr:col>
                <xdr:colOff>104775</xdr:colOff>
                <xdr:row>0</xdr:row>
                <xdr:rowOff>76200</xdr:rowOff>
              </from>
              <to>
                <xdr:col>1</xdr:col>
                <xdr:colOff>542925</xdr:colOff>
                <xdr:row>0</xdr:row>
                <xdr:rowOff>790575</xdr:rowOff>
              </to>
            </anchor>
          </objectPr>
        </oleObject>
      </mc:Choice>
      <mc:Fallback>
        <oleObject shapeId="921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7</vt:i4>
      </vt:variant>
    </vt:vector>
  </HeadingPairs>
  <TitlesOfParts>
    <vt:vector size="15" baseType="lpstr">
      <vt:lpstr>Banheiro + Rede</vt:lpstr>
      <vt:lpstr>Banh. fossas</vt:lpstr>
      <vt:lpstr>Banh. rede</vt:lpstr>
      <vt:lpstr>Composição</vt:lpstr>
      <vt:lpstr>Placa de obras</vt:lpstr>
      <vt:lpstr>Resumo</vt:lpstr>
      <vt:lpstr>Crono</vt:lpstr>
      <vt:lpstr>BDI</vt:lpstr>
      <vt:lpstr>'Banh. fossas'!Area_de_impressao</vt:lpstr>
      <vt:lpstr>'Banh. rede'!Area_de_impressao</vt:lpstr>
      <vt:lpstr>BDI!Area_de_impressao</vt:lpstr>
      <vt:lpstr>Composição!Area_de_impressao</vt:lpstr>
      <vt:lpstr>Crono!Area_de_impressao</vt:lpstr>
      <vt:lpstr>'Placa de obras'!Area_de_impressao</vt:lpstr>
      <vt:lpstr>Resumo!Area_de_impressao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antonio.felicio</dc:creator>
  <cp:lastModifiedBy>Usuário do Windows</cp:lastModifiedBy>
  <cp:lastPrinted>2024-03-20T16:12:10Z</cp:lastPrinted>
  <dcterms:created xsi:type="dcterms:W3CDTF">2009-03-19T14:28:41Z</dcterms:created>
  <dcterms:modified xsi:type="dcterms:W3CDTF">2024-03-20T16:12:44Z</dcterms:modified>
</cp:coreProperties>
</file>