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25" yWindow="-315" windowWidth="15495" windowHeight="11160"/>
  </bookViews>
  <sheets>
    <sheet name="Planilha Orcamentaria" sheetId="5" r:id="rId1"/>
    <sheet name="Memoria de calculo 1" sheetId="11" r:id="rId2"/>
    <sheet name="Memoria de calculo 2" sheetId="9" r:id="rId3"/>
    <sheet name="CRONOGRAMA FISICO FINANCEIRO" sheetId="8" r:id="rId4"/>
    <sheet name="BDI" sheetId="10" r:id="rId5"/>
    <sheet name="Plan1" sheetId="12" r:id="rId6"/>
    <sheet name="Memoria de calculo 2 (2)" sheetId="14" r:id="rId7"/>
  </sheets>
  <externalReferences>
    <externalReference r:id="rId8"/>
  </externalReferences>
  <definedNames>
    <definedName name="_xlnm.Print_Area" localSheetId="3">'CRONOGRAMA FISICO FINANCEIRO'!$A$1:$K$63</definedName>
    <definedName name="_xlnm.Print_Area" localSheetId="1">'Memoria de calculo 1'!$A$1:$F$102</definedName>
    <definedName name="_xlnm.Print_Area" localSheetId="2">'Memoria de calculo 2'!$A$1:$E$197</definedName>
    <definedName name="_xlnm.Print_Area" localSheetId="6">'Memoria de calculo 2 (2)'!$A$1:$E$137</definedName>
    <definedName name="_xlnm.Print_Area" localSheetId="0">'Planilha Orcamentaria'!$A$1:$J$233</definedName>
    <definedName name="_xlnm.Print_Titles" localSheetId="2">'Memoria de calculo 2'!$1:$1</definedName>
    <definedName name="_xlnm.Print_Titles" localSheetId="6">'Memoria de calculo 2 (2)'!$1:$1</definedName>
  </definedNames>
  <calcPr calcId="144525"/>
  <fileRecoveryPr autoRecover="0"/>
</workbook>
</file>

<file path=xl/calcChain.xml><?xml version="1.0" encoding="utf-8"?>
<calcChain xmlns="http://schemas.openxmlformats.org/spreadsheetml/2006/main">
  <c r="F144" i="5" l="1"/>
  <c r="F145" i="5"/>
  <c r="F146" i="5"/>
  <c r="F143" i="5"/>
  <c r="F142" i="5"/>
  <c r="I10" i="5"/>
  <c r="H14" i="5" s="1"/>
  <c r="I14" i="5" s="1"/>
  <c r="F15" i="5"/>
  <c r="C20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8" i="5"/>
  <c r="C40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8" i="5"/>
  <c r="C60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8" i="5"/>
  <c r="C80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H94" i="5"/>
  <c r="F95" i="5"/>
  <c r="F98" i="5"/>
  <c r="C100" i="5"/>
  <c r="F102" i="5"/>
  <c r="F103" i="5"/>
  <c r="F104" i="5"/>
  <c r="H104" i="5"/>
  <c r="F105" i="5"/>
  <c r="F106" i="5"/>
  <c r="F107" i="5"/>
  <c r="H107" i="5"/>
  <c r="F108" i="5"/>
  <c r="F109" i="5"/>
  <c r="F110" i="5"/>
  <c r="F111" i="5"/>
  <c r="F112" i="5"/>
  <c r="F113" i="5"/>
  <c r="F114" i="5"/>
  <c r="F115" i="5"/>
  <c r="F118" i="5"/>
  <c r="C120" i="5"/>
  <c r="F122" i="5"/>
  <c r="H122" i="5"/>
  <c r="F123" i="5"/>
  <c r="F124" i="5"/>
  <c r="F125" i="5"/>
  <c r="H125" i="5"/>
  <c r="F126" i="5"/>
  <c r="F127" i="5"/>
  <c r="F128" i="5"/>
  <c r="F129" i="5"/>
  <c r="H129" i="5"/>
  <c r="F130" i="5"/>
  <c r="F131" i="5"/>
  <c r="H131" i="5"/>
  <c r="F132" i="5"/>
  <c r="F133" i="5"/>
  <c r="F134" i="5"/>
  <c r="H134" i="5"/>
  <c r="F135" i="5"/>
  <c r="F138" i="5"/>
  <c r="C140" i="5"/>
  <c r="F147" i="5"/>
  <c r="F148" i="5"/>
  <c r="H148" i="5"/>
  <c r="F149" i="5"/>
  <c r="F150" i="5"/>
  <c r="F151" i="5"/>
  <c r="F152" i="5"/>
  <c r="F153" i="5"/>
  <c r="F154" i="5"/>
  <c r="F155" i="5"/>
  <c r="F158" i="5"/>
  <c r="C160" i="5"/>
  <c r="F162" i="5"/>
  <c r="F163" i="5"/>
  <c r="F164" i="5"/>
  <c r="F165" i="5"/>
  <c r="F166" i="5"/>
  <c r="F167" i="5"/>
  <c r="F168" i="5"/>
  <c r="H168" i="5"/>
  <c r="F169" i="5"/>
  <c r="F170" i="5"/>
  <c r="F171" i="5"/>
  <c r="F172" i="5"/>
  <c r="F173" i="5"/>
  <c r="F174" i="5"/>
  <c r="H174" i="5"/>
  <c r="F175" i="5"/>
  <c r="F178" i="5"/>
  <c r="C180" i="5"/>
  <c r="F182" i="5"/>
  <c r="F183" i="5"/>
  <c r="F184" i="5"/>
  <c r="F185" i="5"/>
  <c r="F186" i="5"/>
  <c r="F187" i="5"/>
  <c r="F188" i="5"/>
  <c r="H188" i="5"/>
  <c r="F189" i="5"/>
  <c r="F190" i="5"/>
  <c r="F191" i="5"/>
  <c r="F192" i="5"/>
  <c r="F193" i="5"/>
  <c r="F194" i="5"/>
  <c r="H194" i="5"/>
  <c r="F195" i="5"/>
  <c r="F198" i="5"/>
  <c r="C200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8" i="5"/>
  <c r="H91" i="5" l="1"/>
  <c r="I91" i="5" s="1"/>
  <c r="H212" i="5"/>
  <c r="I212" i="5" s="1"/>
  <c r="H198" i="5"/>
  <c r="H154" i="5"/>
  <c r="H144" i="5"/>
  <c r="H214" i="5"/>
  <c r="I214" i="5" s="1"/>
  <c r="H208" i="5"/>
  <c r="H172" i="5"/>
  <c r="H158" i="5"/>
  <c r="H218" i="5"/>
  <c r="H192" i="5"/>
  <c r="H178" i="5"/>
  <c r="H152" i="5"/>
  <c r="H146" i="5"/>
  <c r="H138" i="5"/>
  <c r="I138" i="5" s="1"/>
  <c r="I139" i="5" s="1"/>
  <c r="H210" i="5"/>
  <c r="H190" i="5"/>
  <c r="H170" i="5"/>
  <c r="I170" i="5" s="1"/>
  <c r="H150" i="5"/>
  <c r="I150" i="5" s="1"/>
  <c r="H142" i="5"/>
  <c r="I142" i="5" s="1"/>
  <c r="H127" i="5"/>
  <c r="H215" i="5"/>
  <c r="H213" i="5"/>
  <c r="H211" i="5"/>
  <c r="H209" i="5"/>
  <c r="I209" i="5" s="1"/>
  <c r="H207" i="5"/>
  <c r="H201" i="5"/>
  <c r="I201" i="5" s="1"/>
  <c r="H195" i="5"/>
  <c r="H193" i="5"/>
  <c r="I193" i="5" s="1"/>
  <c r="H191" i="5"/>
  <c r="I191" i="5" s="1"/>
  <c r="H189" i="5"/>
  <c r="I189" i="5" s="1"/>
  <c r="H187" i="5"/>
  <c r="H181" i="5"/>
  <c r="I181" i="5" s="1"/>
  <c r="H175" i="5"/>
  <c r="H173" i="5"/>
  <c r="H171" i="5"/>
  <c r="H169" i="5"/>
  <c r="I169" i="5" s="1"/>
  <c r="H167" i="5"/>
  <c r="H161" i="5"/>
  <c r="I161" i="5" s="1"/>
  <c r="H155" i="5"/>
  <c r="H153" i="5"/>
  <c r="I153" i="5" s="1"/>
  <c r="H151" i="5"/>
  <c r="H149" i="5"/>
  <c r="I149" i="5" s="1"/>
  <c r="H147" i="5"/>
  <c r="H145" i="5"/>
  <c r="I145" i="5" s="1"/>
  <c r="H143" i="5"/>
  <c r="I143" i="5" s="1"/>
  <c r="H141" i="5"/>
  <c r="I141" i="5" s="1"/>
  <c r="H135" i="5"/>
  <c r="H133" i="5"/>
  <c r="I133" i="5" s="1"/>
  <c r="H128" i="5"/>
  <c r="I128" i="5" s="1"/>
  <c r="H126" i="5"/>
  <c r="I126" i="5" s="1"/>
  <c r="H124" i="5"/>
  <c r="I208" i="5"/>
  <c r="I195" i="5"/>
  <c r="I187" i="5"/>
  <c r="H118" i="5"/>
  <c r="I118" i="5" s="1"/>
  <c r="I119" i="5" s="1"/>
  <c r="I174" i="5"/>
  <c r="I172" i="5"/>
  <c r="I168" i="5"/>
  <c r="I154" i="5"/>
  <c r="I152" i="5"/>
  <c r="I148" i="5"/>
  <c r="I146" i="5"/>
  <c r="I144" i="5"/>
  <c r="I129" i="5"/>
  <c r="I171" i="5"/>
  <c r="I173" i="5"/>
  <c r="I155" i="5"/>
  <c r="I122" i="5"/>
  <c r="H112" i="5"/>
  <c r="I112" i="5" s="1"/>
  <c r="H109" i="5"/>
  <c r="I109" i="5" s="1"/>
  <c r="I107" i="5"/>
  <c r="H98" i="5"/>
  <c r="I94" i="5"/>
  <c r="H74" i="5"/>
  <c r="I74" i="5" s="1"/>
  <c r="H65" i="5"/>
  <c r="I65" i="5" s="1"/>
  <c r="H29" i="5"/>
  <c r="I29" i="5" s="1"/>
  <c r="I215" i="5"/>
  <c r="I198" i="5"/>
  <c r="I199" i="5" s="1"/>
  <c r="I194" i="5"/>
  <c r="I192" i="5"/>
  <c r="I190" i="5"/>
  <c r="I188" i="5"/>
  <c r="I151" i="5"/>
  <c r="I124" i="5"/>
  <c r="H114" i="5"/>
  <c r="I114" i="5" s="1"/>
  <c r="H87" i="5"/>
  <c r="I87" i="5" s="1"/>
  <c r="H78" i="5"/>
  <c r="I78" i="5" s="1"/>
  <c r="I79" i="5" s="1"/>
  <c r="H70" i="5"/>
  <c r="I70" i="5" s="1"/>
  <c r="H67" i="5"/>
  <c r="I67" i="5" s="1"/>
  <c r="H43" i="5"/>
  <c r="I43" i="5" s="1"/>
  <c r="I127" i="5"/>
  <c r="H89" i="5"/>
  <c r="I89" i="5" s="1"/>
  <c r="H52" i="5"/>
  <c r="I52" i="5" s="1"/>
  <c r="H45" i="5"/>
  <c r="I45" i="5" s="1"/>
  <c r="I213" i="5"/>
  <c r="I211" i="5"/>
  <c r="I178" i="5"/>
  <c r="I179" i="5" s="1"/>
  <c r="I167" i="5"/>
  <c r="I158" i="5"/>
  <c r="I159" i="5" s="1"/>
  <c r="I147" i="5"/>
  <c r="I134" i="5"/>
  <c r="H132" i="5"/>
  <c r="I132" i="5" s="1"/>
  <c r="H130" i="5"/>
  <c r="I130" i="5" s="1"/>
  <c r="I125" i="5"/>
  <c r="H123" i="5"/>
  <c r="I123" i="5" s="1"/>
  <c r="H121" i="5"/>
  <c r="I121" i="5" s="1"/>
  <c r="H115" i="5"/>
  <c r="I115" i="5" s="1"/>
  <c r="H110" i="5"/>
  <c r="I110" i="5" s="1"/>
  <c r="H108" i="5"/>
  <c r="I108" i="5" s="1"/>
  <c r="I104" i="5"/>
  <c r="H101" i="5"/>
  <c r="I101" i="5" s="1"/>
  <c r="H95" i="5"/>
  <c r="I95" i="5" s="1"/>
  <c r="H93" i="5"/>
  <c r="I93" i="5" s="1"/>
  <c r="H71" i="5"/>
  <c r="I71" i="5" s="1"/>
  <c r="H69" i="5"/>
  <c r="I69" i="5" s="1"/>
  <c r="H62" i="5"/>
  <c r="I62" i="5" s="1"/>
  <c r="H58" i="5"/>
  <c r="I58" i="5" s="1"/>
  <c r="I59" i="5" s="1"/>
  <c r="H49" i="5"/>
  <c r="I49" i="5" s="1"/>
  <c r="H47" i="5"/>
  <c r="I47" i="5" s="1"/>
  <c r="H38" i="5"/>
  <c r="I38" i="5" s="1"/>
  <c r="I39" i="5" s="1"/>
  <c r="H31" i="5"/>
  <c r="I31" i="5" s="1"/>
  <c r="H23" i="5"/>
  <c r="I23" i="5" s="1"/>
  <c r="H17" i="5"/>
  <c r="I17" i="5" s="1"/>
  <c r="I210" i="5"/>
  <c r="I218" i="5"/>
  <c r="I219" i="5" s="1"/>
  <c r="I207" i="5"/>
  <c r="I135" i="5"/>
  <c r="H113" i="5"/>
  <c r="I113" i="5" s="1"/>
  <c r="H111" i="5"/>
  <c r="I111" i="5" s="1"/>
  <c r="H105" i="5"/>
  <c r="I105" i="5" s="1"/>
  <c r="H103" i="5"/>
  <c r="I103" i="5" s="1"/>
  <c r="H90" i="5"/>
  <c r="I90" i="5" s="1"/>
  <c r="H81" i="5"/>
  <c r="I81" i="5" s="1"/>
  <c r="H75" i="5"/>
  <c r="I75" i="5" s="1"/>
  <c r="H73" i="5"/>
  <c r="I73" i="5" s="1"/>
  <c r="H66" i="5"/>
  <c r="I66" i="5" s="1"/>
  <c r="H53" i="5"/>
  <c r="I53" i="5" s="1"/>
  <c r="H51" i="5"/>
  <c r="I51" i="5" s="1"/>
  <c r="H44" i="5"/>
  <c r="I44" i="5" s="1"/>
  <c r="H33" i="5"/>
  <c r="I33" i="5" s="1"/>
  <c r="H25" i="5"/>
  <c r="I25" i="5" s="1"/>
  <c r="H15" i="5"/>
  <c r="I15" i="5" s="1"/>
  <c r="I175" i="5"/>
  <c r="I131" i="5"/>
  <c r="I98" i="5"/>
  <c r="I99" i="5" s="1"/>
  <c r="H63" i="5"/>
  <c r="I63" i="5" s="1"/>
  <c r="H61" i="5"/>
  <c r="I61" i="5" s="1"/>
  <c r="H55" i="5"/>
  <c r="I55" i="5" s="1"/>
  <c r="H48" i="5"/>
  <c r="I48" i="5" s="1"/>
  <c r="H41" i="5"/>
  <c r="I41" i="5" s="1"/>
  <c r="H35" i="5"/>
  <c r="I35" i="5" s="1"/>
  <c r="H27" i="5"/>
  <c r="I27" i="5" s="1"/>
  <c r="H106" i="5"/>
  <c r="I106" i="5" s="1"/>
  <c r="H102" i="5"/>
  <c r="I102" i="5" s="1"/>
  <c r="H92" i="5"/>
  <c r="I92" i="5" s="1"/>
  <c r="H88" i="5"/>
  <c r="I88" i="5" s="1"/>
  <c r="H72" i="5"/>
  <c r="I72" i="5" s="1"/>
  <c r="H68" i="5"/>
  <c r="I68" i="5" s="1"/>
  <c r="H64" i="5"/>
  <c r="I64" i="5" s="1"/>
  <c r="H54" i="5"/>
  <c r="I54" i="5" s="1"/>
  <c r="H50" i="5"/>
  <c r="I50" i="5" s="1"/>
  <c r="H46" i="5"/>
  <c r="I46" i="5" s="1"/>
  <c r="H42" i="5"/>
  <c r="I42" i="5" s="1"/>
  <c r="H32" i="5"/>
  <c r="I32" i="5" s="1"/>
  <c r="H28" i="5"/>
  <c r="I28" i="5" s="1"/>
  <c r="H24" i="5"/>
  <c r="I24" i="5" s="1"/>
  <c r="H21" i="5"/>
  <c r="I21" i="5" s="1"/>
  <c r="H18" i="5"/>
  <c r="I18" i="5" s="1"/>
  <c r="H34" i="5"/>
  <c r="I34" i="5" s="1"/>
  <c r="H30" i="5"/>
  <c r="I30" i="5" s="1"/>
  <c r="H26" i="5"/>
  <c r="I26" i="5" s="1"/>
  <c r="H22" i="5"/>
  <c r="I22" i="5" s="1"/>
  <c r="F24" i="11"/>
  <c r="F42" i="11"/>
  <c r="O23" i="11"/>
  <c r="F36" i="11"/>
  <c r="F39" i="11"/>
  <c r="I38" i="11"/>
  <c r="I136" i="5" l="1"/>
  <c r="I156" i="5"/>
  <c r="I216" i="5"/>
  <c r="I176" i="5"/>
  <c r="I196" i="5"/>
  <c r="I96" i="5"/>
  <c r="I116" i="5"/>
  <c r="I76" i="5"/>
  <c r="I36" i="5"/>
  <c r="I56" i="5"/>
  <c r="F45" i="11"/>
  <c r="C138" i="9"/>
  <c r="C120" i="9"/>
  <c r="C89" i="9"/>
  <c r="C71" i="9"/>
  <c r="E6" i="9"/>
  <c r="C159" i="9"/>
  <c r="F23" i="11"/>
  <c r="H35" i="11"/>
  <c r="C174" i="9"/>
  <c r="C156" i="9"/>
  <c r="C87" i="9"/>
  <c r="C84" i="9"/>
  <c r="C179" i="9"/>
  <c r="C177" i="9"/>
  <c r="C161" i="9"/>
  <c r="C143" i="9"/>
  <c r="C141" i="9"/>
  <c r="C125" i="9"/>
  <c r="C123" i="9"/>
  <c r="C107" i="9"/>
  <c r="C105" i="9"/>
  <c r="C102" i="9"/>
  <c r="C86" i="9"/>
  <c r="C104" i="9"/>
  <c r="C90" i="9"/>
  <c r="C108" i="9"/>
  <c r="C122" i="9"/>
  <c r="C126" i="9"/>
  <c r="C91" i="9"/>
  <c r="C69" i="9"/>
  <c r="C66" i="9"/>
  <c r="C162" i="9"/>
  <c r="C127" i="9"/>
  <c r="E96" i="11"/>
  <c r="U44" i="11" l="1"/>
  <c r="U41" i="11"/>
  <c r="O41" i="11"/>
  <c r="F31" i="11" l="1"/>
  <c r="I30" i="11"/>
  <c r="F27" i="11"/>
  <c r="I26" i="11"/>
  <c r="Q23" i="11"/>
  <c r="P23" i="11"/>
  <c r="R23" i="11"/>
  <c r="R24" i="11" s="1"/>
  <c r="P24" i="11" l="1"/>
  <c r="Q24" i="11"/>
  <c r="O44" i="11" l="1"/>
  <c r="X44" i="11"/>
  <c r="V44" i="11"/>
  <c r="X41" i="11"/>
  <c r="V41" i="11"/>
  <c r="V42" i="11" s="1"/>
  <c r="I35" i="11"/>
  <c r="T35" i="11"/>
  <c r="V45" i="11" l="1"/>
  <c r="W45" i="11"/>
  <c r="X45" i="11"/>
  <c r="W42" i="11"/>
  <c r="X42" i="11"/>
  <c r="E23" i="10"/>
  <c r="F16" i="10"/>
  <c r="L52" i="8" l="1"/>
  <c r="L51" i="8"/>
  <c r="L48" i="8"/>
  <c r="L47" i="8"/>
  <c r="C163" i="9"/>
  <c r="H40" i="8" l="1"/>
  <c r="C189" i="9"/>
  <c r="C181" i="9"/>
  <c r="C180" i="9"/>
  <c r="C176" i="9"/>
  <c r="C171" i="9"/>
  <c r="C158" i="9"/>
  <c r="C153" i="9"/>
  <c r="C140" i="9"/>
  <c r="C144" i="9"/>
  <c r="C145" i="9"/>
  <c r="B172" i="9"/>
  <c r="B154" i="9"/>
  <c r="B136" i="9"/>
  <c r="A97" i="11" l="1"/>
  <c r="A93" i="11"/>
  <c r="A89" i="11"/>
  <c r="Q45" i="11"/>
  <c r="E100" i="11"/>
  <c r="R44" i="11"/>
  <c r="R45" i="11" s="1"/>
  <c r="P44" i="11"/>
  <c r="P45" i="11" s="1"/>
  <c r="Q42" i="11"/>
  <c r="R41" i="11"/>
  <c r="R42" i="11" s="1"/>
  <c r="P41" i="11"/>
  <c r="P42" i="11" s="1"/>
  <c r="Q39" i="11"/>
  <c r="E92" i="11"/>
  <c r="L146" i="9" s="1"/>
  <c r="E153" i="9" s="1"/>
  <c r="R38" i="11"/>
  <c r="R39" i="11" s="1"/>
  <c r="P38" i="11"/>
  <c r="P39" i="11" s="1"/>
  <c r="L38" i="11"/>
  <c r="K38" i="11"/>
  <c r="J38" i="11"/>
  <c r="K39" i="11"/>
  <c r="F37" i="11" s="1"/>
  <c r="L182" i="9" l="1"/>
  <c r="E189" i="9" s="1"/>
  <c r="L164" i="9"/>
  <c r="E171" i="9" s="1"/>
  <c r="AU45" i="11"/>
  <c r="E99" i="11" s="1"/>
  <c r="AU42" i="11"/>
  <c r="J39" i="11"/>
  <c r="AS39" i="11" s="1"/>
  <c r="E89" i="11" s="1"/>
  <c r="AS42" i="11"/>
  <c r="L39" i="11"/>
  <c r="AU39" i="11" s="1"/>
  <c r="E91" i="11" s="1"/>
  <c r="L145" i="9" s="1"/>
  <c r="E144" i="9" s="1"/>
  <c r="AS45" i="11"/>
  <c r="E97" i="11" s="1"/>
  <c r="L179" i="9" s="1"/>
  <c r="AT39" i="11"/>
  <c r="E90" i="11" s="1"/>
  <c r="F43" i="11"/>
  <c r="F40" i="11"/>
  <c r="E95" i="11" l="1"/>
  <c r="L163" i="9" s="1"/>
  <c r="E162" i="9" s="1"/>
  <c r="E93" i="11"/>
  <c r="L161" i="9" s="1"/>
  <c r="E176" i="9"/>
  <c r="E174" i="9"/>
  <c r="L181" i="9"/>
  <c r="E180" i="9" s="1"/>
  <c r="L143" i="9"/>
  <c r="L144" i="9"/>
  <c r="E145" i="9" s="1"/>
  <c r="C147" i="9" s="1"/>
  <c r="E146" i="9"/>
  <c r="C146" i="9"/>
  <c r="AT42" i="11"/>
  <c r="E94" i="11" s="1"/>
  <c r="AT45" i="11"/>
  <c r="E98" i="11" s="1"/>
  <c r="E140" i="9" l="1"/>
  <c r="E138" i="9"/>
  <c r="C139" i="9" s="1"/>
  <c r="E158" i="9"/>
  <c r="E156" i="9"/>
  <c r="E177" i="9"/>
  <c r="E178" i="9" s="1"/>
  <c r="E179" i="9"/>
  <c r="E175" i="9"/>
  <c r="E182" i="9"/>
  <c r="C182" i="9"/>
  <c r="L180" i="9"/>
  <c r="E181" i="9" s="1"/>
  <c r="E147" i="9"/>
  <c r="E148" i="9"/>
  <c r="L162" i="9"/>
  <c r="E163" i="9" s="1"/>
  <c r="C148" i="9"/>
  <c r="C175" i="9"/>
  <c r="E164" i="9"/>
  <c r="C164" i="9"/>
  <c r="F11" i="11"/>
  <c r="E143" i="9" l="1"/>
  <c r="E141" i="9"/>
  <c r="E142" i="9" s="1"/>
  <c r="E139" i="9"/>
  <c r="E161" i="9"/>
  <c r="E159" i="9"/>
  <c r="E160" i="9" s="1"/>
  <c r="E157" i="9"/>
  <c r="C157" i="9"/>
  <c r="C183" i="9"/>
  <c r="C184" i="9"/>
  <c r="E184" i="9"/>
  <c r="C187" i="9" s="1"/>
  <c r="E183" i="9"/>
  <c r="C150" i="9"/>
  <c r="C149" i="9"/>
  <c r="E151" i="9"/>
  <c r="E149" i="9"/>
  <c r="E150" i="9"/>
  <c r="C151" i="9"/>
  <c r="C165" i="9"/>
  <c r="E166" i="9"/>
  <c r="E165" i="9"/>
  <c r="C166" i="9"/>
  <c r="C178" i="9"/>
  <c r="D7" i="8"/>
  <c r="A6" i="11"/>
  <c r="I6" i="8"/>
  <c r="C142" i="9" l="1"/>
  <c r="C160" i="9"/>
  <c r="E187" i="9"/>
  <c r="C185" i="9"/>
  <c r="E186" i="9"/>
  <c r="E185" i="9"/>
  <c r="C186" i="9"/>
  <c r="E168" i="9"/>
  <c r="C167" i="9"/>
  <c r="E167" i="9"/>
  <c r="E169" i="9"/>
  <c r="C168" i="9"/>
  <c r="C169" i="9"/>
  <c r="C135" i="9"/>
  <c r="E88" i="11"/>
  <c r="L128" i="9" s="1"/>
  <c r="A85" i="11"/>
  <c r="X35" i="11"/>
  <c r="J35" i="11"/>
  <c r="C68" i="9"/>
  <c r="C81" i="9"/>
  <c r="C73" i="9"/>
  <c r="C72" i="9"/>
  <c r="F20" i="11"/>
  <c r="A70" i="11"/>
  <c r="B64" i="9" s="1"/>
  <c r="E74" i="11"/>
  <c r="L75" i="9" s="1"/>
  <c r="F16" i="11"/>
  <c r="E73" i="11"/>
  <c r="F22" i="11"/>
  <c r="F19" i="11"/>
  <c r="U19" i="11"/>
  <c r="AG19" i="11"/>
  <c r="AF19" i="11"/>
  <c r="AJ19" i="11" s="1"/>
  <c r="F12" i="11"/>
  <c r="G13" i="11"/>
  <c r="G17" i="11"/>
  <c r="E64" i="11" s="1"/>
  <c r="G21" i="11"/>
  <c r="G28" i="11"/>
  <c r="G32" i="11"/>
  <c r="E59" i="11"/>
  <c r="AA11" i="11"/>
  <c r="U11" i="11"/>
  <c r="AA19" i="11"/>
  <c r="AD19" i="11"/>
  <c r="AB19" i="11"/>
  <c r="X19" i="11"/>
  <c r="V19" i="11"/>
  <c r="O19" i="11"/>
  <c r="Q20" i="11" s="1"/>
  <c r="P19" i="11"/>
  <c r="I19" i="11"/>
  <c r="L74" i="9" l="1"/>
  <c r="E81" i="9" s="1"/>
  <c r="B118" i="9"/>
  <c r="X36" i="11"/>
  <c r="J36" i="11"/>
  <c r="W36" i="11"/>
  <c r="V35" i="11"/>
  <c r="V36" i="11" s="1"/>
  <c r="Q36" i="11"/>
  <c r="R35" i="11"/>
  <c r="R36" i="11" s="1"/>
  <c r="P35" i="11"/>
  <c r="P36" i="11" s="1"/>
  <c r="K35" i="11"/>
  <c r="K36" i="11"/>
  <c r="F34" i="11" s="1"/>
  <c r="L35" i="11"/>
  <c r="L36" i="11" s="1"/>
  <c r="AU24" i="11"/>
  <c r="E72" i="11" s="1"/>
  <c r="L73" i="9" s="1"/>
  <c r="E72" i="9" s="1"/>
  <c r="C74" i="9" s="1"/>
  <c r="AS24" i="11"/>
  <c r="E70" i="11" s="1"/>
  <c r="AT24" i="11"/>
  <c r="E71" i="11" s="1"/>
  <c r="AH19" i="11"/>
  <c r="AH20" i="11" s="1"/>
  <c r="AJ20" i="11"/>
  <c r="AI20" i="11"/>
  <c r="AB20" i="11"/>
  <c r="AD20" i="11"/>
  <c r="AC20" i="11"/>
  <c r="V20" i="11"/>
  <c r="W20" i="11"/>
  <c r="X20" i="11"/>
  <c r="P20" i="11"/>
  <c r="I15" i="11"/>
  <c r="AD11" i="11"/>
  <c r="AB11" i="11"/>
  <c r="W12" i="11"/>
  <c r="X11" i="11"/>
  <c r="V11" i="11"/>
  <c r="O11" i="11"/>
  <c r="I11" i="11"/>
  <c r="L72" i="9" l="1"/>
  <c r="E73" i="9" s="1"/>
  <c r="L71" i="9"/>
  <c r="E66" i="9" s="1"/>
  <c r="E67" i="9" s="1"/>
  <c r="E68" i="9"/>
  <c r="E74" i="9"/>
  <c r="AT36" i="11"/>
  <c r="AS36" i="11"/>
  <c r="E85" i="11" s="1"/>
  <c r="E71" i="9"/>
  <c r="C75" i="9"/>
  <c r="E76" i="9"/>
  <c r="E75" i="9"/>
  <c r="E69" i="9"/>
  <c r="C76" i="9"/>
  <c r="AU36" i="11"/>
  <c r="E87" i="11" s="1"/>
  <c r="AB12" i="11"/>
  <c r="AD12" i="11"/>
  <c r="AC12" i="11"/>
  <c r="V12" i="11"/>
  <c r="X12" i="11"/>
  <c r="C67" i="9" l="1"/>
  <c r="E86" i="11"/>
  <c r="C79" i="9"/>
  <c r="E78" i="9"/>
  <c r="L127" i="9"/>
  <c r="L125" i="9"/>
  <c r="C78" i="9"/>
  <c r="E70" i="9"/>
  <c r="E77" i="9"/>
  <c r="C70" i="9"/>
  <c r="E79" i="9"/>
  <c r="C77" i="9"/>
  <c r="B28" i="9"/>
  <c r="C30" i="9"/>
  <c r="C32" i="9"/>
  <c r="C33" i="9"/>
  <c r="C35" i="9"/>
  <c r="C36" i="9"/>
  <c r="C37" i="9"/>
  <c r="E122" i="9" l="1"/>
  <c r="E120" i="9"/>
  <c r="L126" i="9"/>
  <c r="E127" i="9" s="1"/>
  <c r="E135" i="9"/>
  <c r="E126" i="9"/>
  <c r="E125" i="9" l="1"/>
  <c r="E123" i="9"/>
  <c r="E121" i="9"/>
  <c r="C121" i="9"/>
  <c r="E128" i="9"/>
  <c r="E129" i="9"/>
  <c r="E130" i="9"/>
  <c r="C129" i="9"/>
  <c r="C130" i="9"/>
  <c r="C128" i="9"/>
  <c r="E124" i="9" l="1"/>
  <c r="C124" i="9"/>
  <c r="E131" i="9"/>
  <c r="E132" i="9"/>
  <c r="E133" i="9"/>
  <c r="C131" i="9"/>
  <c r="C132" i="9"/>
  <c r="C133" i="9"/>
  <c r="F7" i="14" l="1"/>
  <c r="Q6" i="14"/>
  <c r="G6" i="14"/>
  <c r="F6" i="14" s="1"/>
  <c r="J16" i="12" l="1"/>
  <c r="J15" i="12" s="1"/>
  <c r="J17" i="12"/>
  <c r="J18" i="12"/>
  <c r="J19" i="12"/>
  <c r="J20" i="12"/>
  <c r="J21" i="12"/>
  <c r="J22" i="12"/>
  <c r="J23" i="12"/>
  <c r="F34" i="12"/>
  <c r="I34" i="12" s="1"/>
  <c r="G34" i="12"/>
  <c r="J34" i="12" s="1"/>
  <c r="D35" i="12"/>
  <c r="E35" i="12"/>
  <c r="I35" i="12"/>
  <c r="F35" i="12" s="1"/>
  <c r="J35" i="12"/>
  <c r="G35" i="12" s="1"/>
  <c r="D36" i="12"/>
  <c r="E36" i="12"/>
  <c r="I36" i="12"/>
  <c r="F36" i="12" s="1"/>
  <c r="J36" i="12"/>
  <c r="G36" i="12" s="1"/>
  <c r="D37" i="12"/>
  <c r="E37" i="12"/>
  <c r="I37" i="12"/>
  <c r="F37" i="12" s="1"/>
  <c r="J37" i="12"/>
  <c r="G37" i="12" s="1"/>
  <c r="D38" i="12"/>
  <c r="E38" i="12"/>
  <c r="I38" i="12"/>
  <c r="F38" i="12" s="1"/>
  <c r="J38" i="12"/>
  <c r="G38" i="12" s="1"/>
  <c r="D39" i="12"/>
  <c r="E39" i="12"/>
  <c r="I39" i="12"/>
  <c r="F39" i="12" s="1"/>
  <c r="J39" i="12"/>
  <c r="G39" i="12" s="1"/>
  <c r="D40" i="12"/>
  <c r="E40" i="12"/>
  <c r="I40" i="12"/>
  <c r="F40" i="12" s="1"/>
  <c r="J40" i="12"/>
  <c r="G40" i="12" s="1"/>
  <c r="D41" i="12"/>
  <c r="E41" i="12"/>
  <c r="I41" i="12"/>
  <c r="F41" i="12" s="1"/>
  <c r="J41" i="12"/>
  <c r="G41" i="12" s="1"/>
  <c r="D42" i="12"/>
  <c r="E42" i="12"/>
  <c r="I42" i="12"/>
  <c r="F42" i="12" s="1"/>
  <c r="J42" i="12"/>
  <c r="G42" i="12" s="1"/>
  <c r="D43" i="12"/>
  <c r="E43" i="12"/>
  <c r="I43" i="12"/>
  <c r="F43" i="12" s="1"/>
  <c r="J43" i="12"/>
  <c r="G43" i="12" s="1"/>
  <c r="D44" i="12"/>
  <c r="E44" i="12"/>
  <c r="I44" i="12"/>
  <c r="F44" i="12" s="1"/>
  <c r="J44" i="12"/>
  <c r="G44" i="12" s="1"/>
  <c r="F46" i="12"/>
  <c r="I46" i="12" s="1"/>
  <c r="G46" i="12"/>
  <c r="J46" i="12" s="1"/>
  <c r="D47" i="12"/>
  <c r="E47" i="12"/>
  <c r="I47" i="12"/>
  <c r="F47" i="12" s="1"/>
  <c r="J47" i="12"/>
  <c r="G47" i="12" s="1"/>
  <c r="D48" i="12"/>
  <c r="E48" i="12"/>
  <c r="I48" i="12"/>
  <c r="F48" i="12" s="1"/>
  <c r="J48" i="12"/>
  <c r="G48" i="12" s="1"/>
  <c r="D49" i="12"/>
  <c r="E49" i="12"/>
  <c r="I49" i="12"/>
  <c r="F49" i="12" s="1"/>
  <c r="J49" i="12"/>
  <c r="G49" i="12" s="1"/>
  <c r="D50" i="12"/>
  <c r="E50" i="12"/>
  <c r="I50" i="12"/>
  <c r="F50" i="12" s="1"/>
  <c r="J50" i="12"/>
  <c r="G50" i="12" s="1"/>
  <c r="D51" i="12"/>
  <c r="E51" i="12"/>
  <c r="I51" i="12"/>
  <c r="F51" i="12" s="1"/>
  <c r="J51" i="12"/>
  <c r="G51" i="12" s="1"/>
  <c r="D52" i="12"/>
  <c r="E52" i="12"/>
  <c r="I52" i="12"/>
  <c r="F52" i="12" s="1"/>
  <c r="J52" i="12"/>
  <c r="G52" i="12" s="1"/>
  <c r="D53" i="12"/>
  <c r="E53" i="12"/>
  <c r="I53" i="12"/>
  <c r="F53" i="12" s="1"/>
  <c r="J53" i="12"/>
  <c r="G53" i="12" s="1"/>
  <c r="D54" i="12"/>
  <c r="E54" i="12"/>
  <c r="I54" i="12"/>
  <c r="F54" i="12" s="1"/>
  <c r="J54" i="12"/>
  <c r="G54" i="12" s="1"/>
  <c r="D55" i="12"/>
  <c r="E55" i="12"/>
  <c r="I55" i="12"/>
  <c r="F55" i="12" s="1"/>
  <c r="J55" i="12"/>
  <c r="G55" i="12" s="1"/>
  <c r="D56" i="12"/>
  <c r="E56" i="12"/>
  <c r="I56" i="12"/>
  <c r="F56" i="12" s="1"/>
  <c r="J56" i="12"/>
  <c r="G56" i="12" s="1"/>
  <c r="F58" i="12"/>
  <c r="I58" i="12" s="1"/>
  <c r="G58" i="12"/>
  <c r="J58" i="12" s="1"/>
  <c r="D59" i="12"/>
  <c r="E59" i="12"/>
  <c r="I59" i="12"/>
  <c r="F59" i="12" s="1"/>
  <c r="J59" i="12"/>
  <c r="G59" i="12" s="1"/>
  <c r="D60" i="12"/>
  <c r="E60" i="12"/>
  <c r="I60" i="12"/>
  <c r="F60" i="12" s="1"/>
  <c r="J60" i="12"/>
  <c r="G60" i="12" s="1"/>
  <c r="D61" i="12"/>
  <c r="E61" i="12"/>
  <c r="I61" i="12"/>
  <c r="F61" i="12" s="1"/>
  <c r="J61" i="12"/>
  <c r="G61" i="12" s="1"/>
  <c r="D62" i="12"/>
  <c r="E62" i="12"/>
  <c r="I62" i="12"/>
  <c r="F62" i="12" s="1"/>
  <c r="J62" i="12"/>
  <c r="G62" i="12" s="1"/>
  <c r="D63" i="12"/>
  <c r="E63" i="12"/>
  <c r="I63" i="12"/>
  <c r="F63" i="12" s="1"/>
  <c r="J63" i="12"/>
  <c r="G63" i="12" s="1"/>
  <c r="D64" i="12"/>
  <c r="E64" i="12"/>
  <c r="I64" i="12"/>
  <c r="F64" i="12" s="1"/>
  <c r="J64" i="12"/>
  <c r="G64" i="12" s="1"/>
  <c r="D65" i="12"/>
  <c r="E65" i="12"/>
  <c r="I65" i="12"/>
  <c r="F65" i="12" s="1"/>
  <c r="J65" i="12"/>
  <c r="G65" i="12" s="1"/>
  <c r="D66" i="12"/>
  <c r="E66" i="12"/>
  <c r="I66" i="12"/>
  <c r="F66" i="12" s="1"/>
  <c r="J66" i="12"/>
  <c r="G66" i="12" s="1"/>
  <c r="D67" i="12"/>
  <c r="E67" i="12"/>
  <c r="I67" i="12"/>
  <c r="F67" i="12" s="1"/>
  <c r="J67" i="12"/>
  <c r="G67" i="12" s="1"/>
  <c r="D68" i="12"/>
  <c r="E68" i="12"/>
  <c r="I68" i="12"/>
  <c r="F68" i="12" s="1"/>
  <c r="J68" i="12"/>
  <c r="G68" i="12" s="1"/>
  <c r="F70" i="12"/>
  <c r="I70" i="12" s="1"/>
  <c r="G70" i="12"/>
  <c r="J70" i="12" s="1"/>
  <c r="D71" i="12"/>
  <c r="E71" i="12"/>
  <c r="I71" i="12"/>
  <c r="F71" i="12" s="1"/>
  <c r="J71" i="12"/>
  <c r="G71" i="12" s="1"/>
  <c r="D72" i="12"/>
  <c r="E72" i="12"/>
  <c r="I72" i="12"/>
  <c r="F72" i="12" s="1"/>
  <c r="J72" i="12"/>
  <c r="G72" i="12" s="1"/>
  <c r="D73" i="12"/>
  <c r="E73" i="12"/>
  <c r="I73" i="12"/>
  <c r="F73" i="12" s="1"/>
  <c r="J73" i="12"/>
  <c r="G73" i="12" s="1"/>
  <c r="D74" i="12"/>
  <c r="E74" i="12"/>
  <c r="I74" i="12"/>
  <c r="F74" i="12" s="1"/>
  <c r="J74" i="12"/>
  <c r="G74" i="12" s="1"/>
  <c r="D75" i="12"/>
  <c r="E75" i="12"/>
  <c r="I75" i="12"/>
  <c r="F75" i="12" s="1"/>
  <c r="J75" i="12"/>
  <c r="G75" i="12" s="1"/>
  <c r="D76" i="12"/>
  <c r="E76" i="12"/>
  <c r="I76" i="12"/>
  <c r="F76" i="12" s="1"/>
  <c r="J76" i="12"/>
  <c r="G76" i="12" s="1"/>
  <c r="D77" i="12"/>
  <c r="E77" i="12"/>
  <c r="I77" i="12"/>
  <c r="F77" i="12" s="1"/>
  <c r="J77" i="12"/>
  <c r="G77" i="12" s="1"/>
  <c r="D78" i="12"/>
  <c r="E78" i="12"/>
  <c r="I78" i="12"/>
  <c r="F78" i="12" s="1"/>
  <c r="J78" i="12"/>
  <c r="G78" i="12" s="1"/>
  <c r="D79" i="12"/>
  <c r="E79" i="12"/>
  <c r="I79" i="12"/>
  <c r="F79" i="12" s="1"/>
  <c r="J79" i="12"/>
  <c r="G79" i="12" s="1"/>
  <c r="D80" i="12"/>
  <c r="E80" i="12"/>
  <c r="I80" i="12"/>
  <c r="F80" i="12" s="1"/>
  <c r="J80" i="12"/>
  <c r="G80" i="12" s="1"/>
  <c r="C117" i="9" l="1"/>
  <c r="C109" i="9"/>
  <c r="C99" i="9"/>
  <c r="C63" i="9"/>
  <c r="C55" i="9"/>
  <c r="C54" i="9"/>
  <c r="C53" i="9"/>
  <c r="C51" i="9"/>
  <c r="C50" i="9"/>
  <c r="C48" i="9"/>
  <c r="B46" i="9"/>
  <c r="C45" i="9"/>
  <c r="C14" i="9"/>
  <c r="B100" i="9"/>
  <c r="B82" i="9"/>
  <c r="B10" i="9"/>
  <c r="E84" i="11" l="1"/>
  <c r="E69" i="11"/>
  <c r="E79" i="11"/>
  <c r="L93" i="9" s="1"/>
  <c r="C27" i="9"/>
  <c r="C19" i="9"/>
  <c r="C18" i="9"/>
  <c r="C17" i="9"/>
  <c r="L117" i="14" l="1"/>
  <c r="L111" i="9"/>
  <c r="L21" i="14"/>
  <c r="L69" i="14"/>
  <c r="L45" i="14"/>
  <c r="L93" i="14"/>
  <c r="Q6" i="9"/>
  <c r="C15" i="9"/>
  <c r="C12" i="9"/>
  <c r="J13" i="12" l="1"/>
  <c r="J12" i="12"/>
  <c r="J9" i="12"/>
  <c r="J8" i="12"/>
  <c r="J7" i="12"/>
  <c r="J6" i="12"/>
  <c r="J5" i="12"/>
  <c r="J4" i="12"/>
  <c r="J3" i="12"/>
  <c r="G2" i="12"/>
  <c r="F2" i="12"/>
  <c r="J11" i="12" l="1"/>
  <c r="J2" i="12"/>
  <c r="E83" i="11" l="1"/>
  <c r="L110" i="9" s="1"/>
  <c r="E78" i="11"/>
  <c r="L92" i="9" s="1"/>
  <c r="E68" i="11"/>
  <c r="E63" i="9" s="1"/>
  <c r="E63" i="11"/>
  <c r="E45" i="9" s="1"/>
  <c r="K27" i="11"/>
  <c r="K20" i="11"/>
  <c r="AT20" i="11" s="1"/>
  <c r="E66" i="11" s="1"/>
  <c r="K16" i="11"/>
  <c r="Q27" i="11"/>
  <c r="R26" i="11"/>
  <c r="R27" i="11" s="1"/>
  <c r="P26" i="11"/>
  <c r="P27" i="11" s="1"/>
  <c r="L26" i="11"/>
  <c r="J26" i="11"/>
  <c r="Q31" i="11"/>
  <c r="R30" i="11"/>
  <c r="R31" i="11" s="1"/>
  <c r="P30" i="11"/>
  <c r="P31" i="11" s="1"/>
  <c r="L30" i="11"/>
  <c r="K30" i="11"/>
  <c r="J30" i="11"/>
  <c r="R19" i="11"/>
  <c r="R20" i="11" s="1"/>
  <c r="L19" i="11"/>
  <c r="K19" i="11"/>
  <c r="J19" i="11"/>
  <c r="Q16" i="11"/>
  <c r="R15" i="11"/>
  <c r="R16" i="11" s="1"/>
  <c r="P15" i="11"/>
  <c r="P16" i="11" s="1"/>
  <c r="L15" i="11"/>
  <c r="K15" i="11"/>
  <c r="J15" i="11"/>
  <c r="A80" i="11"/>
  <c r="A60" i="11"/>
  <c r="A65" i="11"/>
  <c r="A75" i="11"/>
  <c r="A55" i="11"/>
  <c r="E58" i="11"/>
  <c r="K12" i="11"/>
  <c r="P11" i="11"/>
  <c r="P12" i="11" s="1"/>
  <c r="R11" i="11"/>
  <c r="R12" i="11" s="1"/>
  <c r="Q12" i="11"/>
  <c r="L11" i="11"/>
  <c r="K11" i="11"/>
  <c r="J11" i="11"/>
  <c r="F25" i="11" l="1"/>
  <c r="AT16" i="11"/>
  <c r="F18" i="11"/>
  <c r="AT12" i="11"/>
  <c r="E56" i="11" s="1"/>
  <c r="L44" i="14"/>
  <c r="E27" i="9"/>
  <c r="L20" i="14"/>
  <c r="L68" i="14"/>
  <c r="L92" i="14"/>
  <c r="E99" i="9"/>
  <c r="L116" i="14"/>
  <c r="E117" i="9"/>
  <c r="AT27" i="11"/>
  <c r="E76" i="11" s="1"/>
  <c r="E61" i="11"/>
  <c r="E37" i="9" s="1"/>
  <c r="J27" i="11"/>
  <c r="AS27" i="11" s="1"/>
  <c r="E75" i="11" s="1"/>
  <c r="L27" i="11"/>
  <c r="AU27" i="11" s="1"/>
  <c r="E77" i="11" s="1"/>
  <c r="L91" i="9" s="1"/>
  <c r="L31" i="11"/>
  <c r="AU31" i="11" s="1"/>
  <c r="E82" i="11" s="1"/>
  <c r="L109" i="9" s="1"/>
  <c r="L16" i="11"/>
  <c r="AU16" i="11" s="1"/>
  <c r="E62" i="11" s="1"/>
  <c r="E36" i="9" s="1"/>
  <c r="J16" i="11"/>
  <c r="AS16" i="11" s="1"/>
  <c r="E60" i="11" s="1"/>
  <c r="J20" i="11"/>
  <c r="F14" i="11"/>
  <c r="J31" i="11"/>
  <c r="AS31" i="11" s="1"/>
  <c r="E80" i="11" s="1"/>
  <c r="L107" i="9" s="1"/>
  <c r="K31" i="11"/>
  <c r="L20" i="11"/>
  <c r="J12" i="11"/>
  <c r="AS12" i="11" s="1"/>
  <c r="E55" i="11" s="1"/>
  <c r="L12" i="11"/>
  <c r="AU12" i="11" s="1"/>
  <c r="E57" i="11" s="1"/>
  <c r="L89" i="9" l="1"/>
  <c r="E101" i="11"/>
  <c r="L90" i="14"/>
  <c r="L90" i="9"/>
  <c r="E91" i="9" s="1"/>
  <c r="E102" i="9"/>
  <c r="E104" i="9"/>
  <c r="AT31" i="11"/>
  <c r="E81" i="11" s="1"/>
  <c r="F29" i="11"/>
  <c r="E12" i="9"/>
  <c r="AU20" i="11"/>
  <c r="E67" i="11" s="1"/>
  <c r="F10" i="11"/>
  <c r="E19" i="9"/>
  <c r="AS20" i="11"/>
  <c r="E65" i="11" s="1"/>
  <c r="L66" i="14"/>
  <c r="E55" i="9"/>
  <c r="E39" i="9"/>
  <c r="C39" i="9"/>
  <c r="E40" i="9"/>
  <c r="C40" i="9"/>
  <c r="E30" i="9"/>
  <c r="E32" i="9"/>
  <c r="E38" i="9"/>
  <c r="C38" i="9"/>
  <c r="L17" i="14"/>
  <c r="L18" i="14"/>
  <c r="K6" i="14" s="1"/>
  <c r="E90" i="9"/>
  <c r="L91" i="14"/>
  <c r="L42" i="14"/>
  <c r="E108" i="9"/>
  <c r="L115" i="14"/>
  <c r="L41" i="14"/>
  <c r="L89" i="14"/>
  <c r="L70" i="14"/>
  <c r="E18" i="9"/>
  <c r="L19" i="14"/>
  <c r="L113" i="14"/>
  <c r="L94" i="14"/>
  <c r="L43" i="14"/>
  <c r="L108" i="9" l="1"/>
  <c r="E102" i="11"/>
  <c r="E86" i="9"/>
  <c r="E84" i="9"/>
  <c r="E107" i="9"/>
  <c r="E105" i="9"/>
  <c r="E103" i="9"/>
  <c r="C103" i="9"/>
  <c r="E54" i="9"/>
  <c r="L67" i="14"/>
  <c r="L65" i="14"/>
  <c r="E50" i="9"/>
  <c r="E110" i="9"/>
  <c r="E92" i="9"/>
  <c r="E94" i="9"/>
  <c r="E93" i="9"/>
  <c r="E57" i="9"/>
  <c r="E58" i="9"/>
  <c r="E41" i="9"/>
  <c r="E43" i="9"/>
  <c r="C42" i="9"/>
  <c r="C41" i="9"/>
  <c r="E42" i="9"/>
  <c r="C43" i="9"/>
  <c r="E33" i="9"/>
  <c r="E31" i="9"/>
  <c r="E35" i="9"/>
  <c r="C31" i="9"/>
  <c r="C94" i="9"/>
  <c r="E21" i="9"/>
  <c r="E20" i="9"/>
  <c r="C58" i="9"/>
  <c r="E22" i="9"/>
  <c r="C57" i="9"/>
  <c r="C110" i="9"/>
  <c r="E14" i="9"/>
  <c r="E109" i="9"/>
  <c r="L114" i="14"/>
  <c r="E13" i="9"/>
  <c r="E15" i="9"/>
  <c r="E17" i="9"/>
  <c r="E89" i="9" l="1"/>
  <c r="E85" i="9"/>
  <c r="C85" i="9"/>
  <c r="E87" i="9"/>
  <c r="E106" i="9"/>
  <c r="C106" i="9"/>
  <c r="C56" i="9"/>
  <c r="E48" i="9"/>
  <c r="E56" i="9"/>
  <c r="E111" i="9"/>
  <c r="E112" i="9"/>
  <c r="E95" i="9"/>
  <c r="E96" i="9"/>
  <c r="E97" i="9"/>
  <c r="E51" i="9"/>
  <c r="E49" i="9"/>
  <c r="E53" i="9"/>
  <c r="C49" i="9"/>
  <c r="E59" i="9"/>
  <c r="E61" i="9"/>
  <c r="E60" i="9"/>
  <c r="C59" i="9"/>
  <c r="C61" i="9"/>
  <c r="C60" i="9"/>
  <c r="E34" i="9"/>
  <c r="C34" i="9"/>
  <c r="C92" i="9"/>
  <c r="C93" i="9"/>
  <c r="E23" i="9"/>
  <c r="C24" i="9"/>
  <c r="C23" i="9"/>
  <c r="E25" i="9"/>
  <c r="C25" i="9"/>
  <c r="E24" i="9"/>
  <c r="E16" i="9"/>
  <c r="C111" i="9"/>
  <c r="C112" i="9"/>
  <c r="E88" i="9" l="1"/>
  <c r="C88" i="9"/>
  <c r="E113" i="9"/>
  <c r="E114" i="9"/>
  <c r="E115" i="9"/>
  <c r="E52" i="9"/>
  <c r="C113" i="9"/>
  <c r="C115" i="9"/>
  <c r="C114" i="9"/>
  <c r="C95" i="9"/>
  <c r="C96" i="9"/>
  <c r="C97" i="9"/>
  <c r="C52" i="9"/>
  <c r="G6" i="9" l="1"/>
  <c r="F7" i="9"/>
  <c r="C20" i="9" l="1"/>
  <c r="C22" i="9" l="1"/>
  <c r="C21" i="9"/>
  <c r="K6" i="9"/>
  <c r="C13" i="9" l="1"/>
  <c r="C16" i="9" l="1"/>
  <c r="E24" i="10"/>
  <c r="E25" i="10" l="1"/>
  <c r="E46" i="8" l="1"/>
  <c r="H46" i="8" s="1"/>
  <c r="E42" i="8"/>
  <c r="E36" i="8"/>
  <c r="E32" i="8"/>
  <c r="E20" i="8"/>
  <c r="E24" i="8"/>
  <c r="F24" i="8" s="1"/>
  <c r="E50" i="8"/>
  <c r="H50" i="8" s="1"/>
  <c r="E16" i="8"/>
  <c r="F16" i="8" s="1"/>
  <c r="H42" i="8" l="1"/>
  <c r="G42" i="8"/>
  <c r="H32" i="8"/>
  <c r="F42" i="8"/>
  <c r="G24" i="8"/>
  <c r="H24" i="8"/>
  <c r="E34" i="8"/>
  <c r="F50" i="8"/>
  <c r="F46" i="8"/>
  <c r="G50" i="8"/>
  <c r="G46" i="8"/>
  <c r="H36" i="8"/>
  <c r="E26" i="8"/>
  <c r="F26" i="8" s="1"/>
  <c r="E28" i="8"/>
  <c r="E22" i="8"/>
  <c r="G22" i="8" s="1"/>
  <c r="E18" i="8"/>
  <c r="E14" i="8"/>
  <c r="E12" i="8"/>
  <c r="H12" i="8" s="1"/>
  <c r="G20" i="8"/>
  <c r="G16" i="8"/>
  <c r="F20" i="8"/>
  <c r="G36" i="8"/>
  <c r="F32" i="8"/>
  <c r="G32" i="8"/>
  <c r="F36" i="8"/>
  <c r="E44" i="8" l="1"/>
  <c r="L176" i="5"/>
  <c r="G26" i="8"/>
  <c r="H26" i="8"/>
  <c r="E52" i="8"/>
  <c r="H52" i="8" s="1"/>
  <c r="L216" i="5"/>
  <c r="E48" i="8"/>
  <c r="H48" i="8" s="1"/>
  <c r="L196" i="5"/>
  <c r="H34" i="8"/>
  <c r="G34" i="8"/>
  <c r="E38" i="8"/>
  <c r="L156" i="5"/>
  <c r="L16" i="5"/>
  <c r="I16" i="5" s="1"/>
  <c r="G52" i="8"/>
  <c r="F52" i="8"/>
  <c r="G48" i="8"/>
  <c r="F48" i="8"/>
  <c r="L136" i="5"/>
  <c r="E30" i="8"/>
  <c r="H28" i="8"/>
  <c r="F12" i="8"/>
  <c r="K12" i="8"/>
  <c r="I12" i="8"/>
  <c r="J12" i="8"/>
  <c r="G12" i="8"/>
  <c r="G28" i="8"/>
  <c r="F28" i="8"/>
  <c r="H16" i="5" l="1"/>
  <c r="I19" i="5"/>
  <c r="I220" i="5" s="1"/>
  <c r="H44" i="8"/>
  <c r="G44" i="8"/>
  <c r="H38" i="8"/>
  <c r="G38" i="8"/>
  <c r="G40" i="8"/>
  <c r="F40" i="8"/>
  <c r="F44" i="8"/>
  <c r="H30" i="8"/>
  <c r="E10" i="8" l="1"/>
  <c r="G18" i="8"/>
  <c r="F22" i="8"/>
  <c r="F18" i="8"/>
  <c r="I10" i="8" l="1"/>
  <c r="I54" i="8" s="1"/>
  <c r="E54" i="8"/>
  <c r="E39" i="8" s="1"/>
  <c r="K10" i="8"/>
  <c r="K54" i="8" s="1"/>
  <c r="H10" i="8"/>
  <c r="H54" i="8" s="1"/>
  <c r="F10" i="8"/>
  <c r="J10" i="8"/>
  <c r="J54" i="8" s="1"/>
  <c r="G10" i="8"/>
  <c r="F14" i="8"/>
  <c r="F38" i="8"/>
  <c r="G14" i="8"/>
  <c r="F34" i="8"/>
  <c r="F30" i="8"/>
  <c r="G30" i="8"/>
  <c r="G54" i="8" l="1"/>
  <c r="E51" i="8"/>
  <c r="E49" i="8"/>
  <c r="E43" i="8"/>
  <c r="E45" i="8"/>
  <c r="E47" i="8"/>
  <c r="E41" i="8"/>
  <c r="K53" i="8"/>
  <c r="G53" i="8"/>
  <c r="J53" i="8"/>
  <c r="I53" i="8"/>
  <c r="H53" i="8"/>
  <c r="F54" i="8"/>
  <c r="E25" i="8"/>
  <c r="E23" i="8"/>
  <c r="E35" i="8"/>
  <c r="E21" i="8"/>
  <c r="E27" i="8"/>
  <c r="F6" i="8"/>
  <c r="E37" i="8"/>
  <c r="E17" i="8"/>
  <c r="E13" i="8"/>
  <c r="E29" i="8"/>
  <c r="E11" i="8"/>
  <c r="E9" i="8"/>
  <c r="E19" i="8"/>
  <c r="E33" i="8"/>
  <c r="E15" i="8"/>
  <c r="E31" i="8"/>
  <c r="E53" i="8" l="1"/>
  <c r="L38" i="8"/>
  <c r="L54" i="8"/>
  <c r="F53" i="8"/>
  <c r="L37" i="8" s="1"/>
  <c r="L53" i="8" l="1"/>
</calcChain>
</file>

<file path=xl/sharedStrings.xml><?xml version="1.0" encoding="utf-8"?>
<sst xmlns="http://schemas.openxmlformats.org/spreadsheetml/2006/main" count="2693" uniqueCount="596">
  <si>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</si>
  <si>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</si>
  <si>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</si>
  <si>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</si>
  <si>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</si>
  <si>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</si>
  <si>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</si>
  <si>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</si>
  <si>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</si>
  <si>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</si>
  <si>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</si>
  <si>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</si>
  <si>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</si>
  <si>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</si>
  <si>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1.1</t>
  </si>
  <si>
    <t>IIO-001</t>
  </si>
  <si>
    <t>INSTALAÇÕES INICIAIS DA OBRA</t>
  </si>
  <si>
    <t>1.2</t>
  </si>
  <si>
    <t>OBR-001</t>
  </si>
  <si>
    <t>OBRAS VIÁRIAS</t>
  </si>
  <si>
    <t>2.1</t>
  </si>
  <si>
    <t>DRE-001</t>
  </si>
  <si>
    <t>TOTAL GERAL DA OBRA</t>
  </si>
  <si>
    <t xml:space="preserve">FOLHA Nº: </t>
  </si>
  <si>
    <t>PREFEITURA: PREFEITURA MUNICIPAL DE CORAÇÃO DE JESUS</t>
  </si>
  <si>
    <t>unid.</t>
  </si>
  <si>
    <t>m²</t>
  </si>
  <si>
    <t>1.3</t>
  </si>
  <si>
    <t>MOBILIZAÇÃO E DESMOBILIZAÇÃO DE OBRA - PARA OBRAS EXECUTADAS EM CENTROS URBANOS OU PRÓXIMOS DE CENTROS URBANOS - 0,5% DO TOTAL</t>
  </si>
  <si>
    <t>%</t>
  </si>
  <si>
    <t>1.4</t>
  </si>
  <si>
    <t>1.0</t>
  </si>
  <si>
    <t>2.0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</si>
  <si>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</si>
  <si>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</si>
  <si>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</si>
  <si>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</si>
  <si>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</si>
  <si>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</si>
  <si>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</si>
  <si>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</si>
  <si>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ESCAVAÇÃO E CARGA COM TRATOR E CARREGADEIRA (MATERIAL DE 1ª CATEGORIA)</t>
  </si>
  <si>
    <t>m³</t>
  </si>
  <si>
    <t>m³xKm</t>
  </si>
  <si>
    <t>TxKm</t>
  </si>
  <si>
    <t>2.2.0</t>
  </si>
  <si>
    <t>2.2.1</t>
  </si>
  <si>
    <t>m</t>
  </si>
  <si>
    <t>4.0</t>
  </si>
  <si>
    <t xml:space="preserve"> SUB TOTAL</t>
  </si>
  <si>
    <t>PREFEITURA MUNICIPAL DE CORAÇÃO DE JESUS
ESTADO DE MINAS GERAIS</t>
  </si>
  <si>
    <t>3.0</t>
  </si>
  <si>
    <t>5.0</t>
  </si>
  <si>
    <t>6.0</t>
  </si>
  <si>
    <t>7.0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</si>
  <si>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</si>
  <si>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</si>
  <si>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</si>
  <si>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</si>
  <si>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</si>
  <si>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</si>
  <si>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</si>
  <si>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</si>
  <si>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</si>
  <si>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7.2.0</t>
  </si>
  <si>
    <t>7.2.1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</si>
  <si>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</si>
  <si>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</si>
  <si>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</si>
  <si>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</si>
  <si>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</si>
  <si>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</si>
  <si>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</si>
  <si>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</si>
  <si>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</si>
  <si>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</si>
  <si>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</si>
  <si>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</si>
  <si>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>TOTAL</t>
  </si>
  <si>
    <t xml:space="preserve"> </t>
  </si>
  <si>
    <t>Observações:</t>
  </si>
  <si>
    <t>PREFEITURA:PREFEITURA MUNICIPAL DE CORAÇÃO DE JESUS</t>
  </si>
  <si>
    <t>OBRA: PAVIMENTAÇÃO DE VIAS PUBLICAS EM PMF - ESPESSURA 3,00cm</t>
  </si>
  <si>
    <t>OBRA:  PAVIMENTAÇÃO DE VIAS PUBLICAS EM PMF - ESPESSURA 3,00cm</t>
  </si>
  <si>
    <t>ROBSON ADALBERTO MOTA DIAS</t>
  </si>
  <si>
    <t>PREFEITO MUNICIPAL</t>
  </si>
  <si>
    <t>ENGENHEIRO CIVIL</t>
  </si>
  <si>
    <t>MEMORIA DE CALCULO DE QUANTITATIVOS</t>
  </si>
  <si>
    <t>PREFEITURA MUNICIPAL DE CORAÇÃO DE JESUS</t>
  </si>
  <si>
    <t>OBRA: PAVIMENTAÇÃO DE VIAS PUBLICAS EM PMF - ESPESSURA 3,00 CM</t>
  </si>
  <si>
    <t>FORMULAS</t>
  </si>
  <si>
    <t>1.1.1</t>
  </si>
  <si>
    <t>1.1.2</t>
  </si>
  <si>
    <t>1.1.3</t>
  </si>
  <si>
    <t>1.1.4</t>
  </si>
  <si>
    <t>2.1.0</t>
  </si>
  <si>
    <t>AREA PISTA</t>
  </si>
  <si>
    <t>MEIO FIO</t>
  </si>
  <si>
    <t>COMPRIMENTO</t>
  </si>
  <si>
    <t>AREA TOTAL</t>
  </si>
  <si>
    <t>2.1.9</t>
  </si>
  <si>
    <t>SERVIÇOS COMPLEMENTARES</t>
  </si>
  <si>
    <t>7.1.9</t>
  </si>
  <si>
    <t>_______________________________________</t>
  </si>
  <si>
    <t>COMPOSIÇÃO DE LDI</t>
  </si>
  <si>
    <t>OBRA:</t>
  </si>
  <si>
    <t xml:space="preserve"> PAVIMENTAÇÃO DE VIAS PUBLICAS EM PMF - ESPESSURA 3,00 CM - CORAÇÃO DE JESUS</t>
  </si>
  <si>
    <t>CÁLCULO DE COMPOSIÇÃO DE LDI</t>
  </si>
  <si>
    <t>LDI (conforme Ácordão Nº 2622/13)- Construção de Edificios</t>
  </si>
  <si>
    <t>DISCRIMINAÇÃO DAS PARCELAS</t>
  </si>
  <si>
    <t>SIGLA</t>
  </si>
  <si>
    <t>Administração Central</t>
  </si>
  <si>
    <t>AC</t>
  </si>
  <si>
    <t>Lucro</t>
  </si>
  <si>
    <t>L</t>
  </si>
  <si>
    <t>Despesas Finaceiras</t>
  </si>
  <si>
    <t>DF</t>
  </si>
  <si>
    <t>S</t>
  </si>
  <si>
    <t>Garantias</t>
  </si>
  <si>
    <t>G</t>
  </si>
  <si>
    <t>Risco</t>
  </si>
  <si>
    <t>R</t>
  </si>
  <si>
    <t>Tributos</t>
  </si>
  <si>
    <t>I</t>
  </si>
  <si>
    <t>ISS</t>
  </si>
  <si>
    <t>PIS</t>
  </si>
  <si>
    <t>CONFINS</t>
  </si>
  <si>
    <t>INSS</t>
  </si>
  <si>
    <t>CPRB</t>
  </si>
  <si>
    <t>FÓRMULA DO BDI =</t>
  </si>
  <si>
    <t>(1+(AC+S+G+R))*(1+DF)*(1+L)</t>
  </si>
  <si>
    <t>(1 - (I + CPRB)</t>
  </si>
  <si>
    <t xml:space="preserve">BDI(numerador) = </t>
  </si>
  <si>
    <t xml:space="preserve">BDI(denominador) = </t>
  </si>
  <si>
    <t xml:space="preserve">BDI TOTAL = </t>
  </si>
  <si>
    <t xml:space="preserve">                    </t>
  </si>
  <si>
    <t>_________________________________________</t>
  </si>
  <si>
    <t>Custo Direto</t>
  </si>
  <si>
    <t>CD</t>
  </si>
  <si>
    <t>Seguros, Garantias e Risco</t>
  </si>
  <si>
    <t>ISS= 5 %</t>
  </si>
  <si>
    <t>1.1.5</t>
  </si>
  <si>
    <t>1.5</t>
  </si>
  <si>
    <t>-</t>
  </si>
  <si>
    <t>IMPRIMAÇÃO (EXECUÇÃO E FORNECIMENTO DO MATERIAL BETUMINOSO, EXCLUSIVE TRANSPORTE DO MATERIAL BETUMINOSO)</t>
  </si>
  <si>
    <t xml:space="preserve">TRANSPORTE DE MATERIAL DE QUALQUER NATUREZA. DISTÂNCIA MÉDIA DE TRANSPORTE &gt;= 50,10 KM </t>
  </si>
  <si>
    <t>PINTURA DE LIGAÇÃO (EXECUÇÃO E FORNECIMENTO DO MATERIAL BETUMINOSO, EXCLUSIVE TRANSPORTE DO MATERIAL BETUMINOSO)</t>
  </si>
  <si>
    <t>MEIO-FIO COM SARJETA, EXECUTADO C/EXTRUSORA (SARJETA 30X8CM MEIO-FIO 15X10CM X H=23CM), INCLUI ESCAVAÇÃO E ACERTO FAIXA 0,45M</t>
  </si>
  <si>
    <t>1 PLACA DE OBRA TAMANHO PADRÃO -&gt; 3,00m X 1,50m POR BAIRRO</t>
  </si>
  <si>
    <t>BASE DE SOLO SEM MISTURA, COMPACTADA NA ENERGIA DO PROCTOR INTERMEDIÁRIO (EXECUÇÃO, INCLUINDO ESCAVAÇÃO, CARGA, DESCARGA, ESPALHAMENTO, UMIDECIMENTO E COMPACTAÇÃO DO MATERIAL; EXCLUI AQUISIÇÃO E TRANSPORTE DO MATERIAL)</t>
  </si>
  <si>
    <t>QUADRO CÁLCULO DE AREAS E COMPRIMENTOS</t>
  </si>
  <si>
    <t>ASFALTO (ACABAMENTO CURVA DE CRUZAMENTO)</t>
  </si>
  <si>
    <t>ASFALTO (PISTA DE ROLAMENTO)</t>
  </si>
  <si>
    <t>LOCAL</t>
  </si>
  <si>
    <t>QUADRO DE RESUMO TOTAL</t>
  </si>
  <si>
    <t xml:space="preserve">MEIO FIO COM SARJETA, EXECUTADO COM EXTRUSORA </t>
  </si>
  <si>
    <t>0,40 m</t>
  </si>
  <si>
    <t>8.0</t>
  </si>
  <si>
    <t>8.1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</si>
  <si>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</si>
  <si>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</si>
  <si>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</si>
  <si>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</si>
  <si>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</si>
  <si>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</si>
  <si>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</si>
  <si>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</si>
  <si>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</si>
  <si>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8.2.0</t>
  </si>
  <si>
    <t>8.2.1</t>
  </si>
  <si>
    <t>PASSEIO</t>
  </si>
  <si>
    <t>MEIO FIO COM SARJETA, EXECUTADO COM EXTRUSORA (40cm)</t>
  </si>
  <si>
    <t xml:space="preserve">ASFALTO (PISTA DE ROLAMENTO) +  ASFALTO (ACABAMENTO CURVA DE CRUZAMENTO) + SARJETA E MEIO FIO </t>
  </si>
  <si>
    <t xml:space="preserve">ASFALTO (PISTA DE ROLAMENTO) + 
ASFALTO (ACABAMENTO CURVA DE CRUZAMENTO) </t>
  </si>
  <si>
    <t>MEIO FIO (10cm) COM SARJETA, EXECUTADO COM  EXTRUSORA (30cm)</t>
  </si>
  <si>
    <t>AREA DE IMPRIMAÇÃO -&gt; PISTA DE ROLAMENTO + SARJETA (30CM)</t>
  </si>
  <si>
    <t>ISS = 5%</t>
  </si>
  <si>
    <t>LARGURA  (media)</t>
  </si>
  <si>
    <t>2.1.10</t>
  </si>
  <si>
    <t>2.1.11</t>
  </si>
  <si>
    <t>7.1.10</t>
  </si>
  <si>
    <t>7.1.11</t>
  </si>
  <si>
    <t>TRECHO 01</t>
  </si>
  <si>
    <t>TRECHO 02</t>
  </si>
  <si>
    <t>TRECHO 03</t>
  </si>
  <si>
    <t>TRECHO 04</t>
  </si>
  <si>
    <t>RUA F - BAIRRO NEZINHO PINHEIRO</t>
  </si>
  <si>
    <t>RUA B - BAIRRO NEZINHO PINHEIRO</t>
  </si>
  <si>
    <t>RUA C - BAIRRO NEZINHO PINHEIRO</t>
  </si>
  <si>
    <t>4813</t>
  </si>
  <si>
    <t>PLACA DE OBRA (PARA CONSTRUCAO CIVIL) EM CHAPA GALVANIZADA *N. 22*, ADESIVADA, DE *3,0 X 1,5* M</t>
  </si>
  <si>
    <t>PLACA DE OBRA (PARA CONSTRUCAO CIVIL) EM CHAPA GALVANIZADA *N. 22*, ADESIVADA, DE  *3,0 X 1,5* M</t>
  </si>
  <si>
    <t>ADMINISTRAÇÃO LOCAL</t>
  </si>
  <si>
    <t>LOCAÇÃO DE PAVIMENTAÇÃO. AF_10/2018</t>
  </si>
  <si>
    <t>EXECUÇÃO DE SANITÁRIO E VESTIÁRIO EM CANTEIRO DE OBRA EM CHAPA DE MADEIRA COMPENSADA, NÃO INCLUSO MOBILIÁRIO. AF_02/2016</t>
  </si>
  <si>
    <t>M²</t>
  </si>
  <si>
    <t>EXECUÇÃO DE DEPÓSITO EM CANTEIRO DE OBRA EM CHAPA DE MADEIRA COMPENSADA, NÃO INCLUSO MOBILIÁRIO. AF_04/2016</t>
  </si>
  <si>
    <t>SERVIÇOS PRELIMINARES</t>
  </si>
  <si>
    <t>ESCAVAÇÃO HORIZONTAL EM SOLO DE 1A CATEGORIA COM TRATOR DE ESTEIRAS (150HP/LÂMINA: 3,18M3). AF_07/2020</t>
  </si>
  <si>
    <t>REGULARIZAÇÃO E COMPACTAÇÃO DE SUBLEITO DE SOLO PREDOMINANTEMENTE ARGILOSO. AF_11/2019</t>
  </si>
  <si>
    <t>TRANSPORTE COM CAMINHÃO BASCULANTE DE 10 M³, EM VIA URBANA EM REVESTIMENTO PRIMÁRIO (UNIDADE: M3XKM). AF_07/2020</t>
  </si>
  <si>
    <t>EXECUÇÃO E COMPACTAÇÃO DE BASE E OU SUB BASE PARA PAVIMENTAÇÃO DE SOLOS DE COMPORTAMENTO LATERÍTICO (ARENOSO) - EXCLUSIVE SOLO, ESCAVAÇÃO, CARGA E TRANSPORTE. AF_11/2019</t>
  </si>
  <si>
    <t>CASCALHO DE CAVA</t>
  </si>
  <si>
    <t>FONTE</t>
  </si>
  <si>
    <t>0001</t>
  </si>
  <si>
    <t>0002</t>
  </si>
  <si>
    <t>SINAPI</t>
  </si>
  <si>
    <t>SINAPI-I</t>
  </si>
  <si>
    <t xml:space="preserve">EXECUÇÃO DE PAVIMENTO COM APLICAÇÃO DE PRÉ-MISTURADO A FRIO, CAMADA DE ROLAMENTO - EXCLUSIVE CARGA E TRANSPORTE. AF_11/2019
</t>
  </si>
  <si>
    <t>TRANSPORTE COM CAMINHÃO BASCULANTE DE 10 M³, EM VIA URBANA PAVIMENTADA , ADICIONAL PARA DMT EXCEDENTE A 30 KM (UNIDADE: TXKM). AF_07/2020</t>
  </si>
  <si>
    <t>COMPOSIÇÃO</t>
  </si>
  <si>
    <t xml:space="preserve"> UN</t>
  </si>
  <si>
    <t>4417</t>
  </si>
  <si>
    <t>4491</t>
  </si>
  <si>
    <t>5075</t>
  </si>
  <si>
    <t>88262</t>
  </si>
  <si>
    <t>88316</t>
  </si>
  <si>
    <t>94962</t>
  </si>
  <si>
    <t>MES</t>
  </si>
  <si>
    <t>100319</t>
  </si>
  <si>
    <t>93572</t>
  </si>
  <si>
    <t/>
  </si>
  <si>
    <t>EXECUÇÃO DE IMPRIMAÇÃO COM ASFALTO DILUÍDO CM-30. AF_11/2019</t>
  </si>
  <si>
    <t xml:space="preserve">SARRAFO NAO APARELHADO *2,5 X 7* CM, EM MACARANDUBA, ANGELIM OU EQUIVALENTE DA REGIAO - 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</si>
  <si>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    </t>
  </si>
  <si>
    <t xml:space="preserve">PONTALETE *7,5 X 7,5* CM EM PINUS, MISTA OU EQUIVALENTE DA REGIAO -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</si>
  <si>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PLACA DE OBRA (PARA CONSTRUCAO CIVIL) EM CHAPA GALVANIZADA *N. 22*, ADESIVADA, DE *2,4 X 1,2* M (SEM POSTES PARA FIXACAO)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</si>
  <si>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M2    </t>
  </si>
  <si>
    <t xml:space="preserve">PREGO DE ACO POLIDO COM CABECA 18 X 30 (2 3/4 X 10)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</si>
  <si>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KG    </t>
  </si>
  <si>
    <t>CARPINTEIRO DE FORMAS COM ENCARGOS COMPLEMENTARES</t>
  </si>
  <si>
    <t>H</t>
  </si>
  <si>
    <t>SERVENTE COM ENCARGOS COMPLEMENTARES</t>
  </si>
  <si>
    <t>CONCRETO MAGRO PARA LASTRO, TRAÇO 1:4,5:4,5 (EM MASSA SECA DE CIMENTO/ AREIA MÉDIA/ BRITA 1) - PREPARO MECÂNICO COM BETONEIRA 400 L. AF_05/2021</t>
  </si>
  <si>
    <t>M3</t>
  </si>
  <si>
    <t>ENGENHEIRO CIVIL JUNIOR COM ENCARGOS COMPLEMENTARES</t>
  </si>
  <si>
    <t>ENCARREGADO GERAL DE OBRAS COM ENCARGOS COMPLEMENTARES</t>
  </si>
  <si>
    <t>ESPARGIDOR DE ASFALTO PRESSURIZADO, TANQUE 6 M3 COM ISOLAÇÃO TÉRMICA, AQUECIDO COM 2 MAÇARICOS, COM BARRA ESPARGIDORA 3,60 M, MONTADO SOBRE CAMINHÃO  TOCO, PBT 14.300 KG, POTÊNCIA 185 CV - CHI DIURNO. AF_08/2015</t>
  </si>
  <si>
    <t>CHI</t>
  </si>
  <si>
    <t>TRATOR DE PNEUS, POTÊNCIA 85 CV, TRAÇÃO 4X4, PESO COM LASTRO DE 4.675 KG - CHP DIURNO. AF_06/2014</t>
  </si>
  <si>
    <t>CHP</t>
  </si>
  <si>
    <t>TRATOR DE PNEUS, POTÊNCIA 85 CV, TRAÇÃO 4X4, PESO COM LASTRO DE 4.675 KG - CHI DIURNO. AF_06/2014</t>
  </si>
  <si>
    <t>ESPARGIDOR DE ASFALTO PRESSURIZADO, TANQUE 6 M3 COM ISOLAÇÃO TÉRMICA, AQUECIDO COM 2 MAÇARICOS, COM BARRA ESPARGIDORA 3,60 M, MONTADO SOBRE CAMINHÃO  TOCO, PBT 14.300 KG, POTÊNCIA 185 CV - CHP DIURNO. AF_08/2015</t>
  </si>
  <si>
    <t>VASSOURA MECÂNICA REBOCÁVEL COM ESCOVA CILÍNDRICA, LARGURA ÚTIL DE VARRIMENTO DE 2,44 M - CHP DIURNO. AF_06/2014</t>
  </si>
  <si>
    <t>VASSOURA MECÂNICA REBOCÁVEL COM ESCOVA CILÍNDRICA, LARGURA ÚTIL DE VARRIMENTO DE 2,44 M - CHI DIURNO. AF_06/2014</t>
  </si>
  <si>
    <t>ASFALTO DILUIDO DE PETROLEO CM-30</t>
  </si>
  <si>
    <t>KG</t>
  </si>
  <si>
    <t>SEM PREÇO</t>
  </si>
  <si>
    <t>ANP</t>
  </si>
  <si>
    <t>004</t>
  </si>
  <si>
    <t>EXECUÇÃO DE PINTURA DE LIGAÇÃO COM EMULSÃO ASFÁLTICA RR-2C. AF_11/2019</t>
  </si>
  <si>
    <t>SERVIÇOS DRENAGEM</t>
  </si>
  <si>
    <t>GUIA (MEIO-FIO) E SARJETA CONJUGADOS DE CONCRETO, MOLDADA IN LOCO EMTRECHO RETO COM EXTRUSORA, 45 CM BASE (15 CM BASE DA GUIA + 30 CM BAS E DA SARJETA) X 22 CM ALTURA. AF_06/2016</t>
  </si>
  <si>
    <t>SINALIZAÇÃO</t>
  </si>
  <si>
    <t>CONSTRUÇÃO PASSEIO</t>
  </si>
  <si>
    <t>COMPACTAÇÃO MECÂNICA DE SOLO PARA EXECUÇÃO DE RADIER, PISO DE CONCRETO OU LAJE SOBRE SOLO, COM COMPACTADOR DE SOLOS A PERCUSSÃO. AF_09/2021</t>
  </si>
  <si>
    <t>LASTRO COM MATERIAL GRANULAR (PEDRA BRITADA N.1 E PEDRA BRITADA N.2), APLICADO EM PISOS OU LAJES SOBRE SOLO, ESPESSURA DE *10 CM*. AF_07/2019</t>
  </si>
  <si>
    <t>EXECUÇÃO DE PASSEIO (CALÇADA) OU PISO DE CONCRETO COM CONCRETO MOLDADO IN LOCO, FEITO EM OBRA, ACABAMENTO CONVENCIONAL, NÃO ARMADO. AF_07/2016</t>
  </si>
  <si>
    <t>TRANSPORTE COM CAMINHÃO BASCULANTE DE 14 M³, EM VIA URBANA PAVIMENTADA, ADICIONAL PARA DMT EXCEDENTE A 30 KM (UNIDADE: TXKM). AF_07/2020</t>
  </si>
  <si>
    <t>PINTURA DE FAIXA DE PEDESTRE OU ZEBRADA TINTA RETRORREFLETIVA A BASE DE RESINA ACRÍLICA COM MICROESFERAS DE VIDRO, E = 30 CM, APLICAÇÃO MANUAL. AF_05/2021</t>
  </si>
  <si>
    <t>PLACA DE ACO ESMALTADA PARA IDENTIFICACAO DE RUA, *45 CM X 20* CM</t>
  </si>
  <si>
    <t>2.3.0</t>
  </si>
  <si>
    <t>2.4.0</t>
  </si>
  <si>
    <t>2.4.1</t>
  </si>
  <si>
    <t>2.4.2</t>
  </si>
  <si>
    <t>2.4.3</t>
  </si>
  <si>
    <t>2.3.1</t>
  </si>
  <si>
    <t>2.3.2</t>
  </si>
  <si>
    <t>2.1.12</t>
  </si>
  <si>
    <t>2.1.13</t>
  </si>
  <si>
    <t>UMA PLACA POR RUA</t>
  </si>
  <si>
    <t>TRANSPORTE COM CAMINHÃO BASCULANTE DE 14 M³, EM VIA URBANA PAVIMENTADA, ADICIONAL PARA DMT EXCEDENTE A 30 KM (UNIDADE: TXKM). AF_07/2020 (MASSA ASFALTICA)</t>
  </si>
  <si>
    <t>TRANSPORTE COM CAMINHÃO BASCULANTE DE 14 M³, EM VIA URBANA PAVIMENTADA, ADICIONAL PARA DMT EXCEDENTE A 30 KM (UNIDADE: TXKM). AF_07/2020 (AGREGADOS)</t>
  </si>
  <si>
    <t>SOMATORIO DO COMPRIMENTO DAS VIAS- 240,72+133,02+133,04+218,18+61,71</t>
  </si>
  <si>
    <t>MOB-DES-020</t>
  </si>
  <si>
    <t>SETOP</t>
  </si>
  <si>
    <t>AREA DE PINTURA DE FAIXAVEZES OS NUMERO DE FAIXAS POR RUA ( 6,00m x4,00m) x 6</t>
  </si>
  <si>
    <t>AREA DO SANITARIOE VESTUARIO - 2m x 1,5m</t>
  </si>
  <si>
    <t>AREA DO DEPOSITO - 2m x 2m</t>
  </si>
  <si>
    <t>AREA DE PINTURA DE FAIXAVEZES OS NUMERO DE FAIXAS POR RUA ( 6,00m x4,00m) x 2</t>
  </si>
  <si>
    <t>RO-51228</t>
  </si>
  <si>
    <t>AREA DE PINTURA DE FAIXAVEZES OS NUMERO DE FAIXAS POR RUA ( 6,00m x4,00m) x 3</t>
  </si>
  <si>
    <t>RUA B - BAIRRO SÃO RAFAEL</t>
  </si>
  <si>
    <t>RUA TEREZINHA - BAIRRO SÃO RAFAEL</t>
  </si>
  <si>
    <t>Lucas Valdieric Oliveira Santos</t>
  </si>
  <si>
    <t>Crea/MG  242580/D</t>
  </si>
  <si>
    <t xml:space="preserve">Engenheiro Civil - </t>
  </si>
  <si>
    <t>Coração de Jesus/MG,25 de Outubro  de 2022</t>
  </si>
  <si>
    <t>COMPRIMENTO VEZES LARGURA MEDIA DA PISTA  VEZES EXPESSURA DE CORTE: --&gt;(240,72m x 6,8m)   X 0,15m</t>
  </si>
  <si>
    <t>BOTA FORA DO MATERIAL ESCAVADO CONFORME ITEM 2.1.1                 --&gt;245,54m² x 8km</t>
  </si>
  <si>
    <t>COMPRIMENTO VEZES LARGURA MEDIA DA PISTA  :                                  --&gt;240,72m x 6,8m</t>
  </si>
  <si>
    <t>VOLUME DE MATERIAL DA BASE VEZES DMT -&gt; 245,54m³ x 11,8km</t>
  </si>
  <si>
    <t>LARGURA PISTA ROLAMENTO MAIS SARJETA  VEZES COMPRIMENTO MAIS  ACABAMENTO CURVA DE CRUZAMENTO        --&gt;(240,72m x 6,8m)   X 0,15m</t>
  </si>
  <si>
    <t xml:space="preserve">LARGURA PISTA ROLAMENTO MAIS SARJETA  VEZES COMPRIMENTO MAIS  ACABAMENTO CURVA DE CRUZAMENTO        --&gt;  240,72m x 6,6m </t>
  </si>
  <si>
    <t xml:space="preserve">LARGURA PISTA ROLAMENTO VEZES COMPRIMENTO MAIS  ACABAMENTO CURVA DE CRUZAMENTO  --&gt; 240,72m x 6,0m </t>
  </si>
  <si>
    <t>ÁREA DE APLICAÇÃO DO MATERIAL VEZES O PESO POR M² (CM30 ) VEZES A DISTÂNCIA DA REFINARIA ATÉ A OBRA-&gt; (1588,75m²) x  0,0012t/m² x (434km +86km)</t>
  </si>
  <si>
    <t>ÁREA DE APLICAÇÃO DO MATERIAL VEZES O PESO POR M² ( RR1C) VEZES A DISTÂNCIA DA REFINARIA ATÉ A OBRA-&gt; (1444,32m²) x 0,0005t/m² x (434km +86km)</t>
  </si>
  <si>
    <t>ÁREA DE APLICAÇÃO DO MATERIAL VEZES ESPESSURA DA PAVIMENTAÇÃO -&gt; (1444,32m² x 0,03m)</t>
  </si>
  <si>
    <t>VOLUME DE MASSA ASFALTICA DA BASE VEZES DMT -&gt; 43,33m³ x 86km</t>
  </si>
  <si>
    <t>SOMATORIO DO VOLUME DE AGREGADOS VEZES DMT --&gt; 0,16 x 43,33 M³ X 85 KM + 0,241 X 43,33 M³ X 2,8 KM</t>
  </si>
  <si>
    <t>SOMATÓRIO DE MEIO-FIO COM SARJETA+ AMARAÇÃO FINAL COM SARJETA  -&gt;47,20+56,51+55,77+55,95+1,44+46,93+56,47+55,76+55,96+1,44</t>
  </si>
  <si>
    <t>COMPRIMENTO VEZES LARGURA MEDIA DA PISTA  :                                  --&gt;424,94 m x1,5 m</t>
  </si>
  <si>
    <t>COMPRIMENTO VEZES LARGURA MEDIA DA PISTA  :                                  --&gt;637,41M²  0,02m</t>
  </si>
  <si>
    <t>COMPRIMENTO VEZES LARGURA MEDIA DA PISTA  :                                  --&gt;637,41M²  0,08m</t>
  </si>
  <si>
    <t>COMPRIMENTO VEZES LARGURA MEDIA DA PISTA  VEZES EXPESSURA DE CORTE: --&gt;(133,02 x 6,8m)   X 0,15m</t>
  </si>
  <si>
    <t>BOTA FORA DO MATERIAL ESCAVADO CONFORME ITEM 2.1.1                 --&gt;135,68m² x 8km</t>
  </si>
  <si>
    <t>COMPRIMENTO VEZES LARGURA MEDIA DA PISTA  :                                  --&gt;133,02 x 6,8m</t>
  </si>
  <si>
    <t>VOLUME DE MATERIAL DA BASE VEZES DMT -&gt; 135,68m³ x 11,8km</t>
  </si>
  <si>
    <t>LARGURA PISTA ROLAMENTO MAIS SARJETA  VEZES COMPRIMENTO MAIS  ACABAMENTO CURVA DE CRUZAMENTO        --&gt;(133,02 x 6,8m)   X 0,15m</t>
  </si>
  <si>
    <t>LARGURA PISTA ROLAMENTO MAIS SARJETA  VEZES COMPRIMENTO MAIS  ACABAMENTO CURVA DE CRUZAMENTO        --&gt;  133,02 x 6,6m</t>
  </si>
  <si>
    <t>LARGURA PISTA ROLAMENTO VEZES COMPRIMENTO MAIS  ACABAMENTO CURVA DE CRUZAMENTO  --&gt; 133,02 x 6,0m</t>
  </si>
  <si>
    <t>ÁREA DE APLICAÇÃO DO MATERIAL VEZES O PESO POR M² (CM30 ) VEZES A DISTÂNCIA DA REFINARIA ATÉ A OBRA-&gt; (877,93m²) x  0,0012t/m² x (434km +86km)</t>
  </si>
  <si>
    <t>ÁREA DE APLICAÇÃO DO MATERIAL VEZES O PESO POR M² ( RR1C) VEZES A DISTÂNCIA DA REFINARIA ATÉ A OBRA-&gt; (798,12m²) x 0,0005t/m² x (434km +86km)</t>
  </si>
  <si>
    <t>ÁREA DE APLICAÇÃO DO MATERIAL VEZES ESPESSURA DA PAVIMENTAÇÃO -&gt; (798,12m² x 0,03m)</t>
  </si>
  <si>
    <t>VOLUME DE MASSA ASFALTICA DA BASE VEZES DMT -&gt; 23,94m³ x 86km</t>
  </si>
  <si>
    <t>SOMATORIO DO VOLUME DE AGREGADOS VEZES DMT --&gt; 0,16 x 23,94 M³ X 85 KM + 0,241 X 23,94 M³ X 2,8 KM</t>
  </si>
  <si>
    <t>SOMATÓRIO DE MEIO-FIO COM SARJETA+ AMARAÇÃO FINAL COM SARJETA  -&gt;10,00+10,00+123,02+123,00</t>
  </si>
  <si>
    <t>COMPRIMENTO VEZES LARGURA MEDIA DA PISTA  :                                  --&gt;258,42 m x1,5 m</t>
  </si>
  <si>
    <t>COMPRIMENTO VEZES LARGURA MEDIA DA PISTA  :                                  --&gt;387,63M²  0,02m</t>
  </si>
  <si>
    <t>COMPRIMENTO VEZES LARGURA MEDIA DA PISTA  :                                  --&gt;387,63M²  0,08m</t>
  </si>
  <si>
    <t>COMPRIMENTO VEZES LARGURA MEDIA DA PISTA  VEZES EXPESSURA DE CORTE: --&gt;(139,04 x 6,8m)   X 0,15m</t>
  </si>
  <si>
    <t>BOTA FORA DO MATERIAL ESCAVADO CONFORME ITEM 2.1.1                 --&gt;141,82m² x 8km</t>
  </si>
  <si>
    <t>COMPRIMENTO VEZES LARGURA MEDIA DA PISTA  :                                  --&gt;139,04 x 6,8m</t>
  </si>
  <si>
    <t>VOLUME DE MATERIAL DA BASE VEZES DMT -&gt; 141,82m³ x 11,8km</t>
  </si>
  <si>
    <t>LARGURA PISTA ROLAMENTO MAIS SARJETA  VEZES COMPRIMENTO MAIS  ACABAMENTO CURVA DE CRUZAMENTO        --&gt;(139,04 x 6,8m)   X 0,15m</t>
  </si>
  <si>
    <t>LARGURA PISTA ROLAMENTO MAIS SARJETA  VEZES COMPRIMENTO MAIS  ACABAMENTO CURVA DE CRUZAMENTO        --&gt;  139,04x 6,6m</t>
  </si>
  <si>
    <t>LARGURA PISTA ROLAMENTO VEZES COMPRIMENTO MAIS  ACABAMENTO CURVA DE CRUZAMENTO  --&gt; 139,04 x 6,0m</t>
  </si>
  <si>
    <t>ÁREA DE APLICAÇÃO DO MATERIAL VEZES O PESO POR M² (CM30 ) VEZES A DISTÂNCIA DA REFINARIA ATÉ A OBRA-&gt; (917,66m²) x  0,0012t/m² x (434km +86km)</t>
  </si>
  <si>
    <t>ÁREA DE APLICAÇÃO DO MATERIAL VEZES O PESO POR M² ( RR1C) VEZES A DISTÂNCIA DA REFINARIA ATÉ A OBRA-&gt; (834,24m²) x 0,0005t/m² x (434km +86km)</t>
  </si>
  <si>
    <t>ÁREA DE APLICAÇÃO DO MATERIAL VEZES ESPESSURA DA PAVIMENTAÇÃO -&gt; (834,24m² x 0,03m)</t>
  </si>
  <si>
    <t>VOLUME DE MASSA ASFALTICA DA BASE VEZES DMT -&gt; 25,03m³ x 86km</t>
  </si>
  <si>
    <t>SOMATORIO DO VOLUME DE AGREGADOS VEZES DMT --&gt; 0,16 x 25,03 M³ X 85 KM + 0,241 X 25,03 M³ X 2,8 KM</t>
  </si>
  <si>
    <t>SOMATÓRIO DE MEIO-FIO COM SARJETA+ AMARAÇÃO FINAL COM SARJETA  -&gt;10,00+10,00+122,98+123,10</t>
  </si>
  <si>
    <t>COMPRIMENTO VEZES LARGURA MEDIA DA PISTA  :                                  --&gt;261,44 m x1,5 m</t>
  </si>
  <si>
    <t>COMPRIMENTO VEZES LARGURA MEDIA DA PISTA  :                                  --&gt;392,16M²  0,02m</t>
  </si>
  <si>
    <t>COMPRIMENTO VEZES LARGURA MEDIA DA PISTA  :                                  --&gt;392,16M²  0,08m</t>
  </si>
  <si>
    <t>COMPRIMENTO VEZES LARGURA MEDIA DA PISTA  VEZES EXPESSURA DE CORTE: --&gt;(218,18 x 6,8 )   X 0,15m</t>
  </si>
  <si>
    <t>BOTA FORA DO MATERIAL ESCAVADO CONFORME ITEM 2.1.1                 --&gt;222,54m² x 8km</t>
  </si>
  <si>
    <t xml:space="preserve">COMPRIMENTO VEZES LARGURA MEDIA DA PISTA  :                                  --&gt;218,18 x 6,8 </t>
  </si>
  <si>
    <t>VOLUME DE MATERIAL DA BASE VEZES DMT -&gt; 222,54m³ x 11,8km</t>
  </si>
  <si>
    <t>LARGURA PISTA ROLAMENTO MAIS SARJETA  VEZES COMPRIMENTO MAIS  ACABAMENTO CURVA DE CRUZAMENTO        --&gt;(218,18 x 6,8 )   X 0,15m</t>
  </si>
  <si>
    <t>LARGURA PISTA ROLAMENTO MAIS SARJETA  VEZES COMPRIMENTO MAIS  ACABAMENTO CURVA DE CRUZAMENTO        --&gt;  218,18 x 6,6</t>
  </si>
  <si>
    <t>LARGURA PISTA ROLAMENTO VEZES COMPRIMENTO MAIS  ACABAMENTO CURVA DE CRUZAMENTO  --&gt; 1309,08</t>
  </si>
  <si>
    <t>ÁREA DE APLICAÇÃO DO MATERIAL VEZES O PESO POR M² (CM30 ) VEZES A DISTÂNCIA DA REFINARIA ATÉ A OBRA-&gt; (1439,99m²) x  0,0012t/m² x (434km +86km)</t>
  </si>
  <si>
    <t>ÁREA DE APLICAÇÃO DO MATERIAL VEZES O PESO POR M² ( RR1C) VEZES A DISTÂNCIA DA REFINARIA ATÉ A OBRA-&gt; (1309,08m²) x 0,0005t/m² x (434km +86km)</t>
  </si>
  <si>
    <t>ÁREA DE APLICAÇÃO DO MATERIAL VEZES ESPESSURA DA PAVIMENTAÇÃO -&gt; (1309,08m² x 0,03m)</t>
  </si>
  <si>
    <t>VOLUME DE MASSA ASFALTICA DA BASE VEZES DMT -&gt; 39,27m³ x 86km</t>
  </si>
  <si>
    <t>SOMATORIO DO VOLUME DE AGREGADOS VEZES DMT --&gt; 0,16 x 39,27 M³ X 85 KM + 0,241 X 39,27 M³ X 2,8 KM</t>
  </si>
  <si>
    <t>SOMATÓRIO DE MEIO-FIO COM SARJETA+ AMARAÇÃO FINAL COM SARJETA  -&gt;10,55+62,49+125,73+12,75+12,54+125,83+62,46</t>
  </si>
  <si>
    <t>COMPRIMENTO VEZES LARGURA MEDIA DA PISTA  :                                  --&gt;409,36 m x1,5 m</t>
  </si>
  <si>
    <t>COMPRIMENTO VEZES LARGURA MEDIA DA PISTA  :                                  --&gt;614,04M²  0,02m</t>
  </si>
  <si>
    <t>COMPRIMENTO VEZES LARGURA MEDIA DA PISTA  :                                  --&gt;614,04M²  0,08m</t>
  </si>
  <si>
    <t>COMPRIMENTO VEZES LARGURA MEDIA DA PISTA  VEZES EXPESSURA DE CORTE: --&gt;(61,71 x 6,8)   X 0,15m</t>
  </si>
  <si>
    <t>BOTA FORA DO MATERIAL ESCAVADO CONFORME ITEM 2.1.1                 --&gt;62,94m² x 8km</t>
  </si>
  <si>
    <t>COMPRIMENTO VEZES LARGURA MEDIA DA PISTA  :                                  --&gt;61,71 x 6,8</t>
  </si>
  <si>
    <t>VOLUME DE MATERIAL DA BASE VEZES DMT -&gt; 62,94m³ x 11,8km</t>
  </si>
  <si>
    <t>LARGURA PISTA ROLAMENTO MAIS SARJETA  VEZES COMPRIMENTO MAIS  ACABAMENTO CURVA DE CRUZAMENTO        --&gt;(61,71 x 6,8)   X 0,15m</t>
  </si>
  <si>
    <t>LARGURA PISTA ROLAMENTO MAIS SARJETA  VEZES COMPRIMENTO MAIS  ACABAMENTO CURVA DE CRUZAMENTO        --&gt;  61,71 x 6,6m</t>
  </si>
  <si>
    <t>LARGURA PISTA ROLAMENTO VEZES COMPRIMENTO MAIS  ACABAMENTO CURVA DE CRUZAMENTO  --&gt; 61,71 x 6,0m</t>
  </si>
  <si>
    <t>ÁREA DE APLICAÇÃO DO MATERIAL VEZES O PESO POR M² (CM30 ) VEZES A DISTÂNCIA DA REFINARIA ATÉ A OBRA-&gt; (407,29m²) x  0,0012t/m² x (434km +86km)</t>
  </si>
  <si>
    <t>ÁREA DE APLICAÇÃO DO MATERIAL VEZES O PESO POR M² ( RR1C) VEZES A DISTÂNCIA DA REFINARIA ATÉ A OBRA-&gt; (370,26m²) x 0,0005t/m² x (434km +86km)</t>
  </si>
  <si>
    <t>ÁREA DE APLICAÇÃO DO MATERIAL VEZES ESPESSURA DA PAVIMENTAÇÃO -&gt; (370,26m² x 0,03m)</t>
  </si>
  <si>
    <t>VOLUME DE MASSA ASFALTICA DA BASE VEZES DMT -&gt; 11,11m³ x 86km</t>
  </si>
  <si>
    <t>SOMATORIO DO VOLUME DE AGREGADOS VEZES DMT --&gt; 0,16 x 11,11 M³ X 85 KM + 0,241 X 11,11 M³ X 2,8 KM</t>
  </si>
  <si>
    <t>SOMATÓRIO DE MEIO-FIO COM SARJETA+ AMARAÇÃO FINAL COM SARJETA  -&gt;12,27+12,20+49,36+49,58</t>
  </si>
  <si>
    <t>COMPRIMENTO VEZES LARGURA MEDIA DA PISTA  :                                  --&gt;115,92 m x1,5 m</t>
  </si>
  <si>
    <t>COMPRIMENTO VEZES LARGURA MEDIA DA PISTA  :                                  --&gt;173,88M²  0,02m</t>
  </si>
  <si>
    <t>COMPRIMENTO VEZES LARGURA MEDIA DA PISTA  :                                  --&gt;173,88M²  0,08m</t>
  </si>
  <si>
    <t>RO-41345</t>
  </si>
  <si>
    <t>RO-41376</t>
  </si>
  <si>
    <t>TRANSPORTE DE MATERIAL DE QUALQUER NATUREZA EM CAMINHÃO DMT &gt; 5 KM (DENTRO DO PERÍMETRO URBANO)</t>
  </si>
  <si>
    <t>TRANSPORTE DE AGREGADOS PARA CONSERVAÇÃO. DISTÂNCIA MÉDIA DE TRANSPORTE &lt;= 10,00 KM (BOTA FORA)</t>
  </si>
  <si>
    <t>ED-16350</t>
  </si>
  <si>
    <t>LOCAÇÃO DE CONTAINER COM ISOLAMENTO TÉRMICO, TIPO 3, PARA DEPÓSITO/FERRAMENTARIA DE OBRA, COM MEDIDAS REFERENCIAIS DE (6) METROS COMPRIMENTO, (2,3) METROS LARGURA E (2,5) METROS ALTURA ÚTIL INTERNA, INCLUSIVE LIGAÇÕES ELÉTRICAS INTERNAS, EXCLUSIVE MOBILIZAÇÃO/DESMOBILIZAÇÃO E LIGAÇÕES PROVISÓRIAS EXTERNAS</t>
  </si>
  <si>
    <t>ED-28427</t>
  </si>
  <si>
    <t>FORNECIMENTO E COLOCAÇÃO DE PLACA DE OBRA EM CHAPA GALVANIZADA #26, ESP. 0,45MM, DIMENSÃO (3X1,5)M, PLOTADA COM ADESIVO VINÍLICO, AFIXADA COM REBITES 4,8X40MM, EM ESTRUTURA METÁLICA DE METALON 20X20MM, ESP. 1,25MM, INCLUSIVE SUPORTE EM EUCALIPTO AUTOCLAVADO PINTADO COM TINTA PVA DUAS (2) DEMÃOS.</t>
  </si>
  <si>
    <t>ED-50276</t>
  </si>
  <si>
    <t>LOCAÇÃO TOPOGRÁFICA ACIMA DE CINQUENTA (50) PONTOS REFERENCIAIS, INCLUSIVE ESTACA (PIQUETE) DE MARCAÇÃO</t>
  </si>
  <si>
    <t xml:space="preserve">mês </t>
  </si>
  <si>
    <t>ED-50155</t>
  </si>
  <si>
    <t>LOCAÇÃO DE BANHEIRO QUÍMICO, DIMENSÃO (110X120X230)CM, LINHA PADRÃO, CONTENDO UMA (1) PIA/HIGIENIZADOR DE MÃOS, INCLUSIVE MANUTENÇÃO E MOBILIZAÇÃO/DESMOBILIZAÇÃO</t>
  </si>
  <si>
    <t>RO-40192</t>
  </si>
  <si>
    <t>ED-51130</t>
  </si>
  <si>
    <t xml:space="preserve"> Regularização do sub-leito (proctor intermediário) </t>
  </si>
  <si>
    <t xml:space="preserve">RO-41082 </t>
  </si>
  <si>
    <t>RO-43113</t>
  </si>
  <si>
    <t>RO-51229</t>
  </si>
  <si>
    <t xml:space="preserve">RO-14021 </t>
  </si>
  <si>
    <t xml:space="preserve"> Pré-misturado a frio - PMF (Execução, incluindo usinagem, aplicação, espalhamento e compactação, fornecimento dos agregados e material betuminoso, exclui transporte dos agregados e do material betuminoso até usina e da massa pronta até a pista)</t>
  </si>
  <si>
    <t xml:space="preserve">RO-41360 </t>
  </si>
  <si>
    <t>TRANSPORTE DE PRÉ-MISTURADO A FRIO. DISTÂNCIA MÉDIA DE TRANSPORTE &gt; 50,00 KM (DENSIDADE DE MATERIAL SOLTO)</t>
  </si>
  <si>
    <t>TRANSPORTE DE AGREGADOS PARA CONSERVAÇÃO. DISTÂNCIA MÉDIA DE TRANSPORTE &lt;= 10,00 KM - BRITA</t>
  </si>
  <si>
    <t>RO-41352</t>
  </si>
  <si>
    <t>TRANSPORTE DE AGREGADOS PARA CONSERVAÇÃO. DISTÂNCIA MÉDIA DE TRANSPORTE 50,10 km - AREIA</t>
  </si>
  <si>
    <t>ED-48665</t>
  </si>
  <si>
    <t xml:space="preserve">TRANSPORTE DE MATERIAL DE QUALQUER NATUREZA. DISTÂNCIA MÉDIA DE TRANSPORTE &gt;= 50,10 KM (MASSA ASLFALTICA) </t>
  </si>
  <si>
    <t>TRANSPORTE DE AGREGADOS PARA CONSERVAÇÃO. DISTÂNCIA MÉDIA DE TRANSPORTE &lt;= 10,00 KM</t>
  </si>
  <si>
    <t xml:space="preserve">(112,34+67,99+113,78+65,65) /2 = 179,88  ( 2,84+2,51)/2 = 2,68                                                               ((12,09+9,66)/2 = 10,88                                               ((2,19+1,78)/2 =1,99                              </t>
  </si>
  <si>
    <t>6,0m                                      6,0  m                    6,0  m                    6,12 m</t>
  </si>
  <si>
    <t xml:space="preserve">30,50 + 92,84 </t>
  </si>
  <si>
    <t>7,72+2,84+2,51+14,47+10,95+39,97+2,19+1,78+25,17+42,68+16,74+35,54+46,02+35,64+12,09+9,66+70,18</t>
  </si>
  <si>
    <t>(21,98+30,36)/2 =26,17</t>
  </si>
  <si>
    <t>21,98+30,36</t>
  </si>
  <si>
    <t>TRECHO 05</t>
  </si>
  <si>
    <t xml:space="preserve">(29,5+29,83)/2 = 29,67                                                (13,9+15,5)/2 = 14,7                                                       (48,5+44,57+22,92+18,99+3,33+4,17+4,17)/2   =73,3                   (4,92+5)/2 = 4,96                                                                                   (14,61+14,39)/2 = 14,5                                                                                                                                 </t>
  </si>
  <si>
    <t>5,05 m                                5,90   m                            6,00 m                         3,43  m                           2,81 m</t>
  </si>
  <si>
    <t>14,07+14,39+29,83+29,50+11,44+4,92+5,00.4,07+13,90+48,50+22,92+3,33+4,17+4,74+4,17+18,99+44,57</t>
  </si>
  <si>
    <t xml:space="preserve">179,88m X 6,00m + 2,68m X 6,00m + 10,88m X 6,00m + 1,99m X 6,12m + 123,34m²        </t>
  </si>
  <si>
    <t xml:space="preserve">179,88m X 6,60m + 2,68m X 6,60m + 10,88m X 6,60m + 1,99m X 6,72m + 123,34m²        </t>
  </si>
  <si>
    <t>26,17 x 6,8m</t>
  </si>
  <si>
    <t>26,17 x 6,0m</t>
  </si>
  <si>
    <t>26,17 x 6,6m</t>
  </si>
  <si>
    <t xml:space="preserve">179,88m X 6,80m + 2,68m X 6,80m + 10,88m X 6,80m + 1,99m X 6,92m + 123,34m²        </t>
  </si>
  <si>
    <t>29,67 x5,85 + 14,7 x6,70 + 73,33 x 6,80+ 4,96 x4,23 + 14,5 x3,61 +63,63</t>
  </si>
  <si>
    <t>29,67 x 5,05 + 14,7 x 5,90 + 73,33 x 6,00 + 4,96 x 3,43 + 14,5 x 2,81 +63,63</t>
  </si>
  <si>
    <t>29,67 x5,65+ 14,7 x6,50 + 73,33 x 6,60 + 4,96 x 4,03 + 14,5 x 3,41+63,63</t>
  </si>
  <si>
    <t>10,27                     9,50                       8,52</t>
  </si>
  <si>
    <t>3.1</t>
  </si>
  <si>
    <t>4.1</t>
  </si>
  <si>
    <t>5.1</t>
  </si>
  <si>
    <t>6.1</t>
  </si>
  <si>
    <t xml:space="preserve">REGIÃO/MÊS DE REFERÊNCIA:  SINAPI-01/2023- SETOP-10/2022  (DESONERADO) </t>
  </si>
  <si>
    <t>PRAZO DE EXECUÇÃO: 03 MESES</t>
  </si>
  <si>
    <t>10,69 + 42,35+10,59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</si>
  <si>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</si>
  <si>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</si>
  <si>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</si>
  <si>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</si>
  <si>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</si>
  <si>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</si>
  <si>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</si>
  <si>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</si>
  <si>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</si>
  <si>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</si>
  <si>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</si>
  <si>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</si>
  <si>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</si>
  <si>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3.2.0</t>
  </si>
  <si>
    <t>3.2.1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</si>
  <si>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</si>
  <si>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</si>
  <si>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</si>
  <si>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</si>
  <si>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</si>
  <si>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</si>
  <si>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</si>
  <si>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</si>
  <si>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</si>
  <si>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</si>
  <si>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</si>
  <si>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</si>
  <si>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</si>
  <si>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</si>
  <si>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4.2.0</t>
  </si>
  <si>
    <t>4.2.1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</si>
  <si>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</si>
  <si>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</si>
  <si>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</si>
  <si>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</si>
  <si>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</si>
  <si>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</si>
  <si>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</si>
  <si>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</si>
  <si>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</si>
  <si>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</si>
  <si>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</si>
  <si>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</si>
  <si>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</si>
  <si>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</si>
  <si>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</si>
  <si>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</si>
  <si>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</si>
  <si>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</si>
  <si>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</si>
  <si>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</si>
  <si>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</si>
  <si>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</si>
  <si>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</si>
  <si>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</si>
  <si>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</si>
  <si>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</si>
  <si>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</si>
  <si>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</si>
  <si>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6.2.0</t>
  </si>
  <si>
    <t>6.2.1</t>
  </si>
  <si>
    <t>7.1.12</t>
  </si>
  <si>
    <t>7.1.13</t>
  </si>
  <si>
    <t>7.1.14</t>
  </si>
  <si>
    <t>3.1.0</t>
  </si>
  <si>
    <t>3.1.14</t>
  </si>
  <si>
    <t>4.1.0</t>
  </si>
  <si>
    <t>5.1.0</t>
  </si>
  <si>
    <t>5.2.0</t>
  </si>
  <si>
    <t>5.2.1</t>
  </si>
  <si>
    <t>6.1.0</t>
  </si>
  <si>
    <t>7.1.0</t>
  </si>
  <si>
    <t>8.1.0</t>
  </si>
  <si>
    <t>DRENAGEM  -RUA B - BAIRRO SÃO RAFAEL</t>
  </si>
  <si>
    <t>OBRAS VIÁRIAS -RUA B - BAIRRO SÃO RAFAEL</t>
  </si>
  <si>
    <t>10</t>
  </si>
  <si>
    <t>PRAZO DA OBRA:03 MESES</t>
  </si>
  <si>
    <t>OBTIDO EM PROJETO</t>
  </si>
  <si>
    <t>M³</t>
  </si>
  <si>
    <t>VALOR :</t>
  </si>
  <si>
    <t>(  )</t>
  </si>
  <si>
    <t>DETALHE AREA 01</t>
  </si>
  <si>
    <t>DETALHE AREA 02</t>
  </si>
  <si>
    <t>DETALHE AREA 03</t>
  </si>
  <si>
    <t>DETALHE AREA 04</t>
  </si>
  <si>
    <t>QUADRO DE AREAS DETALHES</t>
  </si>
  <si>
    <t>MESES DE OBRA</t>
  </si>
  <si>
    <t>MÊS</t>
  </si>
  <si>
    <t>Seguros e Garantias</t>
  </si>
  <si>
    <t>RUA VICINAL A - CONJUNTO HABITACIONAL ALVARO CORDEIRO</t>
  </si>
  <si>
    <t>RUA VICINAL B - CONJUNTO HABITACIONAL ALVARO CORDEIRO</t>
  </si>
  <si>
    <t>RUA VICINAL C - CONJUNTO HABITACIONAL ALVARO CORDEIRO</t>
  </si>
  <si>
    <t>OBRAS VIÁRIAS -RUA VICINAL A - CONJUNTO HABITACIONAL ALVARO CORDEIRO</t>
  </si>
  <si>
    <t>DRENAGEM  - RUA VICINAL B - CONJUNTO HABITACIONAL ALVARO CORDEIRO</t>
  </si>
  <si>
    <t>OBRAS VIÁRIAS -RUA VICINAL B- CONJUNTO HABITACIONAL ALVARO CORDEIRO</t>
  </si>
  <si>
    <t>DRENAGEM  -RUA VICINAL C - CONJUNTO HABITACIONAL ALVARO CORDEIRO</t>
  </si>
  <si>
    <t>RUA TEREZINHA TRECHO 1 - BAIRRO SÃO RAFAEL</t>
  </si>
  <si>
    <t>RUA TEREZINHA TRECHO 2 - BAIRRO SÃO RAFAEL</t>
  </si>
  <si>
    <t>AVENIDA SANITARIA - BAIRRO SÃO RAFAEL</t>
  </si>
  <si>
    <t>RUA A -BAIRRO SÃO RAFAEL</t>
  </si>
  <si>
    <t>6,00m                        6,00m   6,00m</t>
  </si>
  <si>
    <t>RUA AB -BAIRRO SÃO RAFAEL</t>
  </si>
  <si>
    <t>129,06x 6,8</t>
  </si>
  <si>
    <t>129,06 x 6,0m</t>
  </si>
  <si>
    <t>129,06 x 6,6m</t>
  </si>
  <si>
    <t>DRENAGEM  -RUA TEREZINHA trecho 01 - BAIRRO SÃO RAFAEL</t>
  </si>
  <si>
    <t>OBRAS VIÁRIAS -RUA TEREZINHA trevho 01 - BAIRRO SÃO RAFAEL</t>
  </si>
  <si>
    <t>DRENAGEM  -RUA TEREZINHA trecho 02 - BAIRRO SÃO RAFAEL</t>
  </si>
  <si>
    <t>OBRAS VIÁRIAS -RUA TEREZINHA trevho 02 - BAIRRO SÃO RAFAEL</t>
  </si>
  <si>
    <t>DRENAGEM  -AVENIDA SANITARIA - BAIRRO SÃO RAFAEL</t>
  </si>
  <si>
    <t>OBRAS VIÁRIAS-AVENIDA SANITARIA - BAIRRO SÃO RAFAEL</t>
  </si>
  <si>
    <t>DRENAGEM-RUA A -BAIRRO SÃO RAFAEL</t>
  </si>
  <si>
    <t>OBRAS VIÁRIAS- RUA A -BAIRRO SÃO RAFAEL</t>
  </si>
  <si>
    <t>RUA INHAZINHA MENDONÇA - SÃO RAFAEL</t>
  </si>
  <si>
    <t>10,55+62,49+125,73+125,83+62,46</t>
  </si>
  <si>
    <t>49,36+49,58</t>
  </si>
  <si>
    <t>(49,36+49,58)/2 = 49,47m</t>
  </si>
  <si>
    <t xml:space="preserve">(129,06+129,06 )/2   = 129,06                   </t>
  </si>
  <si>
    <t xml:space="preserve">                    6,00 m</t>
  </si>
  <si>
    <t xml:space="preserve">205,54  x 6,0 </t>
  </si>
  <si>
    <t xml:space="preserve">205,54 x 6,8 </t>
  </si>
  <si>
    <t>205,54 x 6,6</t>
  </si>
  <si>
    <t>49,47x 6,8</t>
  </si>
  <si>
    <t>49,47x 6,0m</t>
  </si>
  <si>
    <t>49,47x 6,6m</t>
  </si>
  <si>
    <t>176,07x 6,8</t>
  </si>
  <si>
    <t>176,07x 6,6m</t>
  </si>
  <si>
    <t>176,07x 6,0m</t>
  </si>
  <si>
    <t xml:space="preserve">ASFALTO (PISTA DE ROLAMENTO) + ASFALTO (ACABAMENTO CURVA DE CRUZAMENTO) </t>
  </si>
  <si>
    <t xml:space="preserve"> (125,33+125,49 ) /2  =125,41                                                                   (123,62+123,56)/2 = 123,59</t>
  </si>
  <si>
    <t>5,81+24,3+15,07+43,59</t>
  </si>
  <si>
    <t>123,59 m x 6,50m+ 125,41m x 6,5m</t>
  </si>
  <si>
    <t>126,07 m x 6,5m+ 121,9 m x 6,5m</t>
  </si>
  <si>
    <t>123,59 m x 5,7m+125,41 m x 5,7m</t>
  </si>
  <si>
    <t>123,59m x 6,3m+125,41m x 6,3m</t>
  </si>
  <si>
    <t>126,07 m x 5,7m+ 121,9 m x 5,7m</t>
  </si>
  <si>
    <t>126,07 m x 6,3m+121,9 m x 6,3m</t>
  </si>
  <si>
    <t xml:space="preserve">SOMATORIO DO COMPRIMENTO DAS VIAS- DIVIIDO POR 20                  (214,68+205,54+49,47+129,06+176,07+123,59+126,07+2,73+4,20+5,29)/20                            </t>
  </si>
  <si>
    <t>126,09+126,04+25,8+25,65+24,24+24,22+11,63+11,67+60,23+60,36</t>
  </si>
  <si>
    <t>(10,56+62,49+6+125,73+6+6+125,83+6+62,46)/2 =205,54</t>
  </si>
  <si>
    <t xml:space="preserve">LOCAL:    TRECHOS DAS RUA B  RUA AB, RUA A, AVENIDA SANITARIA E  RUA TEREZINHA DO BAIRRO SÃO RAFAEL, MG , MUNICIPIO DE CORAÇÃO DE JESUS -MG
</t>
  </si>
  <si>
    <t>(55,95+55,91+56,14+56,19+52,47+52,67+5,70+5,70+5,70+5,70)/2 =176,07</t>
  </si>
  <si>
    <t>55,95+55,91+56,14+56,19+52,47+52,67</t>
  </si>
  <si>
    <t>7,03+6,62+57,18+57,56+53,45+53,50</t>
  </si>
  <si>
    <t>123,62+123,56 +125,33+125,49</t>
  </si>
  <si>
    <t xml:space="preserve">  (126,04+126+09)/2    =126,07                                                                                 (25,80+25,65+24,24+24,22+11,67+11,63+60,23+60,36)/2 = 121,9</t>
  </si>
  <si>
    <t xml:space="preserve"> 6,80 x215,43 + 88,77</t>
  </si>
  <si>
    <t>6,00 x215,43 + 88,77</t>
  </si>
  <si>
    <t>6,60 x 215,43 + 88,77</t>
  </si>
  <si>
    <t>85,27+7,47+122,95+5,29+2,16+85,38+2,11+3,81+1,78+4,2+55,98+52,47+2,73+2,57+1,37+1,37+1,16</t>
  </si>
  <si>
    <r>
      <rPr>
        <sz val="8"/>
        <color rgb="FFFF0000"/>
        <rFont val="Arial"/>
        <family val="2"/>
      </rPr>
      <t xml:space="preserve">       </t>
    </r>
    <r>
      <rPr>
        <sz val="8"/>
        <rFont val="Arial"/>
        <family val="2"/>
      </rPr>
      <t xml:space="preserve">                                           (85,27+7,47+122,95+121,11+5,+85,38+1,37+1,37)/2  =214,68m </t>
    </r>
  </si>
  <si>
    <t>AREA TOTAL PROJETO</t>
  </si>
  <si>
    <t>AREA TOTAL  PAVIMENTAÇÃO</t>
  </si>
  <si>
    <t>DRENAGEM  -RUA INAZINHA MENDONÇA - SÃO RAFAEL</t>
  </si>
  <si>
    <t>DRENAGEM  -RUA INHAZINHA MENDONÇA - SÃO RAFAEL</t>
  </si>
  <si>
    <t>OBRAS VIÁRIAS -RUA INHAZINHA MENDONÇA - SÃO RAFAEL</t>
  </si>
  <si>
    <t>6</t>
  </si>
  <si>
    <t>DRENAGEM  -RUA AB -BAIRRO SÃO RAFAEL</t>
  </si>
  <si>
    <t>OBRAS VIÁRIAS -RUA AB -BAIRRO SÃO RAFAEL</t>
  </si>
  <si>
    <t>OBS</t>
  </si>
  <si>
    <t>OBS:</t>
  </si>
  <si>
    <t xml:space="preserve">SERVIÇO JÁ EXECUTADO
</t>
  </si>
  <si>
    <t>SERVIÇO PARCIALMENTE  EXECUTADO -50%</t>
  </si>
  <si>
    <t>DATA:08/12/2023</t>
  </si>
  <si>
    <t>Coração de Jesus/MG,8 DE dezembro  de 2023</t>
  </si>
  <si>
    <t>Coração de Jesus/MG,8 de dezembro de 2023.</t>
  </si>
  <si>
    <t>2.1.14</t>
  </si>
  <si>
    <t>8.1.10</t>
  </si>
  <si>
    <t>8.1.11</t>
  </si>
  <si>
    <t>8.1.12</t>
  </si>
  <si>
    <t>8.1.13</t>
  </si>
  <si>
    <t>8.1.14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</si>
</sst>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&quot;R$ &quot;#,##0.00"/>
    <numFmt numFmtId="167" formatCode="#,##0.00\ ;&quot; (&quot;#,##0.00\);&quot; -&quot;#\ ;@\ "/>
    <numFmt numFmtId="168" formatCode="0.00\ &quot;m&quot;"/>
    <numFmt numFmtId="169" formatCode="0.00\ &quot;m²&quot;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22" fillId="0" borderId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7" fontId="3" fillId="0" borderId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2">
    <xf numFmtId="0" fontId="0" fillId="0" borderId="0" xfId="0"/>
    <xf numFmtId="0" fontId="6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6" fillId="0" borderId="0" xfId="0" applyNumberFormat="1" applyFont="1"/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166" fontId="11" fillId="0" borderId="0" xfId="0" applyNumberFormat="1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4" fontId="6" fillId="0" borderId="0" xfId="0" applyNumberFormat="1" applyFont="1" applyBorder="1"/>
    <xf numFmtId="0" fontId="0" fillId="0" borderId="0" xfId="0" applyFill="1"/>
    <xf numFmtId="0" fontId="13" fillId="0" borderId="0" xfId="0" applyFont="1" applyFill="1"/>
    <xf numFmtId="0" fontId="11" fillId="0" borderId="0" xfId="0" applyFont="1" applyFill="1"/>
    <xf numFmtId="0" fontId="12" fillId="0" borderId="6" xfId="0" applyFont="1" applyFill="1" applyBorder="1" applyAlignment="1">
      <alignment horizontal="center" vertical="center"/>
    </xf>
    <xf numFmtId="0" fontId="11" fillId="0" borderId="0" xfId="0" applyFont="1"/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4" fontId="17" fillId="2" borderId="14" xfId="0" applyNumberFormat="1" applyFont="1" applyFill="1" applyBorder="1" applyAlignment="1">
      <alignment vertical="top" wrapText="1"/>
    </xf>
    <xf numFmtId="4" fontId="17" fillId="2" borderId="15" xfId="0" applyNumberFormat="1" applyFont="1" applyFill="1" applyBorder="1" applyAlignment="1">
      <alignment vertical="top" wrapText="1"/>
    </xf>
    <xf numFmtId="49" fontId="19" fillId="2" borderId="17" xfId="0" applyNumberFormat="1" applyFont="1" applyFill="1" applyBorder="1" applyAlignment="1">
      <alignment horizontal="center" vertical="top" wrapText="1"/>
    </xf>
    <xf numFmtId="10" fontId="19" fillId="2" borderId="17" xfId="0" applyNumberFormat="1" applyFont="1" applyFill="1" applyBorder="1" applyAlignment="1">
      <alignment vertical="top" wrapText="1"/>
    </xf>
    <xf numFmtId="49" fontId="19" fillId="2" borderId="18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5" fillId="2" borderId="23" xfId="0" applyFont="1" applyFill="1" applyBorder="1"/>
    <xf numFmtId="0" fontId="4" fillId="0" borderId="22" xfId="0" applyFont="1" applyBorder="1" applyAlignment="1">
      <alignment vertical="center"/>
    </xf>
    <xf numFmtId="0" fontId="0" fillId="2" borderId="23" xfId="0" applyFill="1" applyBorder="1"/>
    <xf numFmtId="0" fontId="0" fillId="2" borderId="22" xfId="0" applyFill="1" applyBorder="1"/>
    <xf numFmtId="0" fontId="0" fillId="2" borderId="0" xfId="0" applyFill="1" applyAlignment="1">
      <alignment wrapText="1"/>
    </xf>
    <xf numFmtId="10" fontId="19" fillId="2" borderId="17" xfId="0" applyNumberFormat="1" applyFont="1" applyFill="1" applyBorder="1" applyAlignment="1">
      <alignment horizontal="right" vertical="top" wrapText="1"/>
    </xf>
    <xf numFmtId="166" fontId="19" fillId="2" borderId="18" xfId="0" applyNumberFormat="1" applyFont="1" applyFill="1" applyBorder="1" applyAlignment="1">
      <alignment horizontal="right" vertical="top" wrapText="1"/>
    </xf>
    <xf numFmtId="49" fontId="13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2" fontId="13" fillId="0" borderId="8" xfId="1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Border="1" applyAlignment="1">
      <alignment horizontal="center" vertical="center" wrapText="1"/>
    </xf>
    <xf numFmtId="4" fontId="13" fillId="0" borderId="25" xfId="0" applyNumberFormat="1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2" fontId="11" fillId="0" borderId="24" xfId="1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166" fontId="11" fillId="0" borderId="25" xfId="0" applyNumberFormat="1" applyFont="1" applyFill="1" applyBorder="1" applyAlignment="1">
      <alignment horizontal="distributed" vertical="center" wrapText="1"/>
    </xf>
    <xf numFmtId="0" fontId="11" fillId="0" borderId="28" xfId="0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2" fontId="13" fillId="0" borderId="24" xfId="1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0" fontId="13" fillId="0" borderId="8" xfId="0" applyFont="1" applyBorder="1"/>
    <xf numFmtId="0" fontId="13" fillId="0" borderId="29" xfId="0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0" fontId="20" fillId="0" borderId="34" xfId="0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Fill="1" applyBorder="1"/>
    <xf numFmtId="0" fontId="13" fillId="0" borderId="0" xfId="0" applyFont="1" applyFill="1" applyBorder="1"/>
    <xf numFmtId="49" fontId="17" fillId="0" borderId="38" xfId="0" applyNumberFormat="1" applyFont="1" applyFill="1" applyBorder="1" applyAlignment="1">
      <alignment horizontal="center" vertical="center" wrapText="1"/>
    </xf>
    <xf numFmtId="2" fontId="11" fillId="0" borderId="5" xfId="10" applyNumberFormat="1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9" fontId="17" fillId="0" borderId="40" xfId="0" applyNumberFormat="1" applyFont="1" applyFill="1" applyBorder="1" applyAlignment="1">
      <alignment horizontal="center" vertical="center" wrapText="1"/>
    </xf>
    <xf numFmtId="49" fontId="19" fillId="0" borderId="40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0" xfId="0" applyFont="1" applyFill="1"/>
    <xf numFmtId="4" fontId="5" fillId="0" borderId="0" xfId="0" applyNumberFormat="1" applyFont="1" applyFill="1"/>
    <xf numFmtId="0" fontId="11" fillId="0" borderId="42" xfId="0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5" fillId="0" borderId="0" xfId="0" applyNumberFormat="1" applyFont="1" applyFill="1" applyBorder="1"/>
    <xf numFmtId="0" fontId="5" fillId="0" borderId="0" xfId="0" applyFont="1" applyFill="1" applyBorder="1"/>
    <xf numFmtId="2" fontId="11" fillId="0" borderId="44" xfId="10" applyNumberFormat="1" applyFont="1" applyFill="1" applyBorder="1" applyAlignment="1">
      <alignment horizontal="center" vertical="center" wrapText="1"/>
    </xf>
    <xf numFmtId="4" fontId="11" fillId="0" borderId="45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13" fillId="0" borderId="0" xfId="2"/>
    <xf numFmtId="1" fontId="5" fillId="0" borderId="47" xfId="7" applyNumberFormat="1" applyFont="1" applyBorder="1" applyAlignment="1">
      <alignment horizontal="center" vertical="center"/>
    </xf>
    <xf numFmtId="0" fontId="12" fillId="0" borderId="0" xfId="2" applyFont="1"/>
    <xf numFmtId="1" fontId="13" fillId="0" borderId="48" xfId="2" applyNumberFormat="1" applyFont="1" applyFill="1" applyBorder="1" applyAlignment="1">
      <alignment horizontal="center" vertical="center"/>
    </xf>
    <xf numFmtId="2" fontId="5" fillId="0" borderId="5" xfId="2" applyNumberFormat="1" applyFont="1" applyBorder="1" applyAlignment="1">
      <alignment horizontal="center"/>
    </xf>
    <xf numFmtId="2" fontId="13" fillId="0" borderId="5" xfId="2" applyNumberFormat="1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13" fillId="0" borderId="48" xfId="2" applyFont="1" applyFill="1" applyBorder="1" applyAlignment="1">
      <alignment vertical="center"/>
    </xf>
    <xf numFmtId="0" fontId="5" fillId="0" borderId="48" xfId="2" applyFont="1" applyFill="1" applyBorder="1" applyAlignment="1">
      <alignment horizontal="centerContinuous" vertical="center"/>
    </xf>
    <xf numFmtId="0" fontId="24" fillId="0" borderId="49" xfId="2" applyFont="1" applyBorder="1"/>
    <xf numFmtId="0" fontId="21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3" fillId="0" borderId="0" xfId="2" applyFont="1"/>
    <xf numFmtId="0" fontId="11" fillId="0" borderId="0" xfId="2" applyFont="1" applyFill="1" applyBorder="1" applyAlignment="1"/>
    <xf numFmtId="0" fontId="19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0" fillId="2" borderId="23" xfId="0" applyFill="1" applyBorder="1" applyAlignment="1"/>
    <xf numFmtId="0" fontId="0" fillId="2" borderId="22" xfId="0" applyFill="1" applyBorder="1" applyAlignment="1"/>
    <xf numFmtId="0" fontId="5" fillId="2" borderId="53" xfId="0" applyFont="1" applyFill="1" applyBorder="1" applyAlignment="1">
      <alignment wrapText="1"/>
    </xf>
    <xf numFmtId="0" fontId="5" fillId="2" borderId="51" xfId="0" applyFont="1" applyFill="1" applyBorder="1" applyAlignment="1">
      <alignment wrapText="1"/>
    </xf>
    <xf numFmtId="0" fontId="5" fillId="2" borderId="52" xfId="0" applyFont="1" applyFill="1" applyBorder="1" applyAlignment="1">
      <alignment wrapText="1"/>
    </xf>
    <xf numFmtId="0" fontId="0" fillId="2" borderId="53" xfId="0" applyFill="1" applyBorder="1"/>
    <xf numFmtId="0" fontId="0" fillId="2" borderId="51" xfId="0" applyFill="1" applyBorder="1"/>
    <xf numFmtId="0" fontId="0" fillId="2" borderId="52" xfId="0" applyFill="1" applyBorder="1"/>
    <xf numFmtId="0" fontId="5" fillId="2" borderId="23" xfId="0" applyFont="1" applyFill="1" applyBorder="1" applyAlignment="1">
      <alignment wrapText="1"/>
    </xf>
    <xf numFmtId="0" fontId="18" fillId="2" borderId="22" xfId="0" applyFont="1" applyFill="1" applyBorder="1"/>
    <xf numFmtId="0" fontId="13" fillId="2" borderId="23" xfId="0" applyFont="1" applyFill="1" applyBorder="1"/>
    <xf numFmtId="0" fontId="20" fillId="2" borderId="23" xfId="0" applyFont="1" applyFill="1" applyBorder="1"/>
    <xf numFmtId="0" fontId="18" fillId="2" borderId="23" xfId="0" applyFont="1" applyFill="1" applyBorder="1"/>
    <xf numFmtId="0" fontId="0" fillId="2" borderId="73" xfId="0" applyFill="1" applyBorder="1"/>
    <xf numFmtId="0" fontId="0" fillId="2" borderId="21" xfId="0" applyFill="1" applyBorder="1"/>
    <xf numFmtId="0" fontId="0" fillId="2" borderId="21" xfId="0" applyFill="1" applyBorder="1" applyAlignment="1">
      <alignment wrapText="1"/>
    </xf>
    <xf numFmtId="0" fontId="0" fillId="2" borderId="72" xfId="0" applyFill="1" applyBorder="1"/>
    <xf numFmtId="49" fontId="12" fillId="0" borderId="46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vertical="center"/>
    </xf>
    <xf numFmtId="2" fontId="0" fillId="2" borderId="0" xfId="0" applyNumberFormat="1" applyFill="1"/>
    <xf numFmtId="2" fontId="0" fillId="0" borderId="0" xfId="0" applyNumberFormat="1"/>
    <xf numFmtId="0" fontId="3" fillId="0" borderId="5" xfId="0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3" fillId="0" borderId="0" xfId="0" applyFont="1" applyFill="1" applyBorder="1"/>
    <xf numFmtId="0" fontId="3" fillId="4" borderId="8" xfId="0" applyFont="1" applyFill="1" applyBorder="1" applyAlignment="1">
      <alignment vertical="center" wrapText="1"/>
    </xf>
    <xf numFmtId="0" fontId="5" fillId="2" borderId="66" xfId="0" applyFont="1" applyFill="1" applyBorder="1" applyAlignment="1">
      <alignment vertical="center" wrapText="1"/>
    </xf>
    <xf numFmtId="0" fontId="5" fillId="2" borderId="51" xfId="0" applyFont="1" applyFill="1" applyBorder="1" applyAlignment="1">
      <alignment vertical="center" wrapText="1"/>
    </xf>
    <xf numFmtId="0" fontId="5" fillId="2" borderId="52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50" xfId="0" applyFont="1" applyFill="1" applyBorder="1" applyAlignment="1">
      <alignment vertical="center" wrapText="1"/>
    </xf>
    <xf numFmtId="49" fontId="17" fillId="4" borderId="14" xfId="0" applyNumberFormat="1" applyFont="1" applyFill="1" applyBorder="1" applyAlignment="1">
      <alignment horizontal="center" vertical="top" wrapText="1"/>
    </xf>
    <xf numFmtId="4" fontId="17" fillId="4" borderId="14" xfId="0" applyNumberFormat="1" applyFont="1" applyFill="1" applyBorder="1" applyAlignment="1">
      <alignment horizontal="right" vertical="top" wrapText="1"/>
    </xf>
    <xf numFmtId="4" fontId="18" fillId="4" borderId="33" xfId="0" applyNumberFormat="1" applyFont="1" applyFill="1" applyBorder="1" applyAlignment="1">
      <alignment horizontal="right" vertical="center" wrapText="1"/>
    </xf>
    <xf numFmtId="4" fontId="17" fillId="4" borderId="33" xfId="0" applyNumberFormat="1" applyFont="1" applyFill="1" applyBorder="1" applyAlignment="1">
      <alignment horizontal="right" vertical="top" wrapText="1"/>
    </xf>
    <xf numFmtId="49" fontId="17" fillId="4" borderId="16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6" borderId="0" xfId="0" applyFill="1"/>
    <xf numFmtId="0" fontId="13" fillId="6" borderId="0" xfId="0" applyFont="1" applyFill="1" applyBorder="1"/>
    <xf numFmtId="0" fontId="0" fillId="6" borderId="0" xfId="0" applyFill="1" applyBorder="1"/>
    <xf numFmtId="0" fontId="8" fillId="0" borderId="5" xfId="0" applyFont="1" applyFill="1" applyBorder="1" applyAlignment="1">
      <alignment vertical="center" wrapText="1"/>
    </xf>
    <xf numFmtId="0" fontId="0" fillId="0" borderId="0" xfId="0" applyFill="1"/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vertical="center" wrapText="1"/>
    </xf>
    <xf numFmtId="168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18" fillId="0" borderId="53" xfId="0" applyFont="1" applyFill="1" applyBorder="1"/>
    <xf numFmtId="0" fontId="20" fillId="0" borderId="51" xfId="0" applyFont="1" applyFill="1" applyBorder="1" applyAlignment="1">
      <alignment horizontal="center" vertical="center"/>
    </xf>
    <xf numFmtId="4" fontId="20" fillId="0" borderId="52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/>
    </xf>
    <xf numFmtId="4" fontId="18" fillId="0" borderId="22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4" fontId="0" fillId="0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0" fontId="5" fillId="3" borderId="7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168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0" fillId="0" borderId="0" xfId="0" applyNumberFormat="1" applyBorder="1"/>
    <xf numFmtId="2" fontId="0" fillId="0" borderId="0" xfId="0" applyNumberFormat="1" applyFill="1" applyBorder="1" applyAlignment="1">
      <alignment horizontal="left" vertical="center" wrapText="1"/>
    </xf>
    <xf numFmtId="0" fontId="0" fillId="0" borderId="0" xfId="0" applyBorder="1"/>
    <xf numFmtId="0" fontId="8" fillId="0" borderId="24" xfId="0" applyFont="1" applyFill="1" applyBorder="1" applyAlignment="1">
      <alignment horizontal="left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49" fontId="25" fillId="7" borderId="80" xfId="0" applyNumberFormat="1" applyFont="1" applyFill="1" applyBorder="1" applyAlignment="1" applyProtection="1">
      <alignment horizontal="center" wrapText="1"/>
      <protection locked="0"/>
    </xf>
    <xf numFmtId="49" fontId="25" fillId="7" borderId="80" xfId="0" applyNumberFormat="1" applyFont="1" applyFill="1" applyBorder="1" applyAlignment="1" applyProtection="1">
      <alignment wrapText="1"/>
      <protection locked="0"/>
    </xf>
    <xf numFmtId="0" fontId="25" fillId="0" borderId="80" xfId="0" applyFont="1" applyBorder="1" applyAlignment="1">
      <alignment horizontal="center"/>
    </xf>
    <xf numFmtId="0" fontId="25" fillId="8" borderId="80" xfId="0" applyFont="1" applyFill="1" applyBorder="1"/>
    <xf numFmtId="4" fontId="25" fillId="8" borderId="80" xfId="0" applyNumberFormat="1" applyFont="1" applyFill="1" applyBorder="1" applyAlignment="1">
      <alignment horizontal="center"/>
    </xf>
    <xf numFmtId="49" fontId="26" fillId="7" borderId="81" xfId="0" applyNumberFormat="1" applyFont="1" applyFill="1" applyBorder="1" applyAlignment="1" applyProtection="1">
      <alignment horizontal="center" wrapText="1"/>
      <protection locked="0"/>
    </xf>
    <xf numFmtId="0" fontId="26" fillId="0" borderId="81" xfId="0" applyFont="1" applyBorder="1" applyAlignment="1">
      <alignment horizontal="left" wrapText="1"/>
    </xf>
    <xf numFmtId="0" fontId="26" fillId="0" borderId="81" xfId="0" applyFont="1" applyBorder="1" applyAlignment="1">
      <alignment horizontal="center" wrapText="1"/>
    </xf>
    <xf numFmtId="0" fontId="26" fillId="7" borderId="81" xfId="0" applyFont="1" applyFill="1" applyBorder="1" applyAlignment="1" applyProtection="1">
      <alignment horizontal="center" wrapText="1"/>
      <protection locked="0"/>
    </xf>
    <xf numFmtId="4" fontId="26" fillId="0" borderId="81" xfId="0" applyNumberFormat="1" applyFont="1" applyBorder="1" applyAlignment="1">
      <alignment horizontal="center" wrapText="1"/>
    </xf>
    <xf numFmtId="49" fontId="26" fillId="9" borderId="8" xfId="0" applyNumberFormat="1" applyFont="1" applyFill="1" applyBorder="1" applyAlignment="1" applyProtection="1">
      <alignment horizontal="center" wrapText="1"/>
      <protection locked="0"/>
    </xf>
    <xf numFmtId="0" fontId="26" fillId="0" borderId="8" xfId="0" applyFont="1" applyBorder="1" applyAlignment="1">
      <alignment horizontal="left" wrapText="1"/>
    </xf>
    <xf numFmtId="0" fontId="26" fillId="0" borderId="8" xfId="0" applyFont="1" applyBorder="1" applyAlignment="1">
      <alignment horizontal="center" wrapText="1"/>
    </xf>
    <xf numFmtId="0" fontId="26" fillId="9" borderId="8" xfId="0" applyFont="1" applyFill="1" applyBorder="1" applyAlignment="1" applyProtection="1">
      <alignment horizontal="center" wrapText="1"/>
      <protection locked="0"/>
    </xf>
    <xf numFmtId="4" fontId="26" fillId="0" borderId="8" xfId="0" applyNumberFormat="1" applyFont="1" applyBorder="1" applyAlignment="1">
      <alignment horizontal="center" wrapText="1"/>
    </xf>
    <xf numFmtId="4" fontId="25" fillId="8" borderId="82" xfId="0" applyNumberFormat="1" applyFont="1" applyFill="1" applyBorder="1" applyAlignment="1">
      <alignment horizontal="center"/>
    </xf>
    <xf numFmtId="0" fontId="27" fillId="2" borderId="0" xfId="3" applyFont="1" applyFill="1" applyAlignment="1">
      <alignment horizontal="center" vertical="center"/>
    </xf>
    <xf numFmtId="49" fontId="27" fillId="2" borderId="0" xfId="3" applyNumberFormat="1" applyFont="1" applyFill="1" applyAlignment="1">
      <alignment horizontal="center" vertical="center"/>
    </xf>
    <xf numFmtId="0" fontId="27" fillId="2" borderId="0" xfId="3" applyFont="1" applyFill="1" applyAlignment="1">
      <alignment vertical="center"/>
    </xf>
    <xf numFmtId="4" fontId="27" fillId="2" borderId="0" xfId="3" applyNumberFormat="1" applyFont="1" applyFill="1" applyAlignment="1">
      <alignment horizontal="center" vertical="center"/>
    </xf>
    <xf numFmtId="49" fontId="26" fillId="7" borderId="8" xfId="0" applyNumberFormat="1" applyFont="1" applyFill="1" applyBorder="1" applyAlignment="1" applyProtection="1">
      <alignment horizontal="center" wrapText="1"/>
      <protection locked="0"/>
    </xf>
    <xf numFmtId="0" fontId="26" fillId="7" borderId="8" xfId="0" applyFont="1" applyFill="1" applyBorder="1" applyAlignment="1" applyProtection="1">
      <alignment horizontal="center" wrapText="1"/>
      <protection locked="0"/>
    </xf>
    <xf numFmtId="0" fontId="6" fillId="0" borderId="83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left" vertical="center" wrapText="1"/>
    </xf>
    <xf numFmtId="49" fontId="25" fillId="7" borderId="80" xfId="0" applyNumberFormat="1" applyFont="1" applyFill="1" applyBorder="1" applyAlignment="1" applyProtection="1">
      <alignment horizontal="center" vertical="center" wrapText="1"/>
      <protection locked="0"/>
    </xf>
    <xf numFmtId="4" fontId="25" fillId="8" borderId="80" xfId="0" applyNumberFormat="1" applyFont="1" applyFill="1" applyBorder="1" applyAlignment="1">
      <alignment horizontal="center" vertical="center"/>
    </xf>
    <xf numFmtId="4" fontId="25" fillId="8" borderId="82" xfId="0" applyNumberFormat="1" applyFont="1" applyFill="1" applyBorder="1" applyAlignment="1">
      <alignment horizontal="center" vertical="center"/>
    </xf>
    <xf numFmtId="49" fontId="25" fillId="7" borderId="80" xfId="0" applyNumberFormat="1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4" fontId="12" fillId="0" borderId="73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10" borderId="5" xfId="0" applyFont="1" applyFill="1" applyBorder="1" applyAlignment="1">
      <alignment horizontal="left" vertical="center" wrapText="1"/>
    </xf>
    <xf numFmtId="168" fontId="4" fillId="10" borderId="5" xfId="0" applyNumberFormat="1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2" fontId="3" fillId="0" borderId="8" xfId="1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/>
    <xf numFmtId="0" fontId="10" fillId="0" borderId="0" xfId="0" applyFont="1" applyBorder="1" applyAlignment="1">
      <alignment vertical="center"/>
    </xf>
    <xf numFmtId="0" fontId="6" fillId="0" borderId="0" xfId="0" applyFont="1" applyBorder="1"/>
    <xf numFmtId="4" fontId="6" fillId="0" borderId="0" xfId="0" applyNumberFormat="1" applyFont="1" applyBorder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3" fillId="2" borderId="0" xfId="0" applyFont="1" applyFill="1" applyBorder="1"/>
    <xf numFmtId="0" fontId="20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wrapText="1"/>
    </xf>
    <xf numFmtId="49" fontId="3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2" fontId="6" fillId="0" borderId="5" xfId="10" applyNumberFormat="1" applyFont="1" applyFill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2" fontId="0" fillId="0" borderId="0" xfId="0" applyNumberFormat="1" applyFill="1" applyBorder="1"/>
    <xf numFmtId="0" fontId="3" fillId="4" borderId="8" xfId="0" applyFont="1" applyFill="1" applyBorder="1" applyAlignment="1">
      <alignment horizontal="left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/>
    <xf numFmtId="0" fontId="3" fillId="0" borderId="75" xfId="0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4" borderId="87" xfId="0" applyFont="1" applyFill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8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81" xfId="0" applyFont="1" applyBorder="1" applyAlignment="1">
      <alignment horizontal="left" vertical="center" wrapText="1"/>
    </xf>
    <xf numFmtId="0" fontId="17" fillId="0" borderId="42" xfId="0" applyFont="1" applyFill="1" applyBorder="1" applyAlignment="1">
      <alignment horizontal="center" vertical="center" wrapText="1"/>
    </xf>
    <xf numFmtId="2" fontId="11" fillId="0" borderId="42" xfId="1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9" fillId="0" borderId="77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11" borderId="0" xfId="0" applyFill="1"/>
    <xf numFmtId="0" fontId="0" fillId="11" borderId="0" xfId="0" applyFill="1" applyAlignment="1">
      <alignment horizontal="center" vertical="center"/>
    </xf>
    <xf numFmtId="168" fontId="4" fillId="0" borderId="5" xfId="0" applyNumberFormat="1" applyFont="1" applyFill="1" applyBorder="1" applyAlignment="1">
      <alignment horizontal="left" vertical="center" wrapText="1"/>
    </xf>
    <xf numFmtId="2" fontId="4" fillId="10" borderId="5" xfId="0" applyNumberFormat="1" applyFont="1" applyFill="1" applyBorder="1" applyAlignment="1">
      <alignment horizontal="left" vertical="center" wrapText="1"/>
    </xf>
    <xf numFmtId="49" fontId="17" fillId="10" borderId="14" xfId="0" applyNumberFormat="1" applyFont="1" applyFill="1" applyBorder="1" applyAlignment="1">
      <alignment horizontal="center" vertical="top" wrapText="1"/>
    </xf>
    <xf numFmtId="10" fontId="16" fillId="10" borderId="12" xfId="0" applyNumberFormat="1" applyFont="1" applyFill="1" applyBorder="1" applyAlignment="1">
      <alignment vertical="top" wrapText="1"/>
    </xf>
    <xf numFmtId="10" fontId="17" fillId="10" borderId="12" xfId="0" applyNumberFormat="1" applyFont="1" applyFill="1" applyBorder="1" applyAlignment="1">
      <alignment vertical="top" wrapText="1"/>
    </xf>
    <xf numFmtId="10" fontId="18" fillId="10" borderId="12" xfId="10" applyNumberFormat="1" applyFont="1" applyFill="1" applyBorder="1" applyAlignment="1">
      <alignment vertical="top" wrapText="1"/>
    </xf>
    <xf numFmtId="10" fontId="18" fillId="10" borderId="12" xfId="0" applyNumberFormat="1" applyFont="1" applyFill="1" applyBorder="1" applyAlignment="1">
      <alignment vertical="top" wrapText="1"/>
    </xf>
    <xf numFmtId="10" fontId="18" fillId="10" borderId="13" xfId="0" applyNumberFormat="1" applyFont="1" applyFill="1" applyBorder="1" applyAlignment="1">
      <alignment vertical="top" wrapText="1"/>
    </xf>
    <xf numFmtId="0" fontId="0" fillId="11" borderId="0" xfId="0" applyFill="1" applyAlignment="1">
      <alignment horizontal="center" vertical="center"/>
    </xf>
    <xf numFmtId="0" fontId="0" fillId="0" borderId="0" xfId="0" applyFill="1"/>
    <xf numFmtId="0" fontId="4" fillId="10" borderId="5" xfId="0" applyFont="1" applyFill="1" applyBorder="1" applyAlignment="1">
      <alignment vertical="center" wrapText="1"/>
    </xf>
    <xf numFmtId="2" fontId="3" fillId="1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8" fillId="10" borderId="14" xfId="0" applyNumberFormat="1" applyFont="1" applyFill="1" applyBorder="1" applyAlignment="1">
      <alignment horizontal="center" vertical="top" wrapText="1"/>
    </xf>
    <xf numFmtId="10" fontId="20" fillId="10" borderId="12" xfId="0" applyNumberFormat="1" applyFont="1" applyFill="1" applyBorder="1" applyAlignment="1">
      <alignment vertical="top" wrapText="1"/>
    </xf>
    <xf numFmtId="49" fontId="18" fillId="4" borderId="14" xfId="0" applyNumberFormat="1" applyFont="1" applyFill="1" applyBorder="1" applyAlignment="1">
      <alignment horizontal="center" vertical="top" wrapText="1"/>
    </xf>
    <xf numFmtId="4" fontId="18" fillId="4" borderId="12" xfId="0" applyNumberFormat="1" applyFont="1" applyFill="1" applyBorder="1" applyAlignment="1">
      <alignment horizontal="right" vertical="top" wrapText="1"/>
    </xf>
    <xf numFmtId="4" fontId="18" fillId="2" borderId="14" xfId="0" applyNumberFormat="1" applyFont="1" applyFill="1" applyBorder="1" applyAlignment="1">
      <alignment vertical="top" wrapText="1"/>
    </xf>
    <xf numFmtId="4" fontId="18" fillId="2" borderId="15" xfId="0" applyNumberFormat="1" applyFont="1" applyFill="1" applyBorder="1" applyAlignment="1">
      <alignment vertical="top" wrapText="1"/>
    </xf>
    <xf numFmtId="4" fontId="18" fillId="4" borderId="14" xfId="0" applyNumberFormat="1" applyFont="1" applyFill="1" applyBorder="1" applyAlignment="1">
      <alignment horizontal="right" vertical="top" wrapText="1"/>
    </xf>
    <xf numFmtId="49" fontId="18" fillId="4" borderId="16" xfId="0" applyNumberFormat="1" applyFont="1" applyFill="1" applyBorder="1" applyAlignment="1">
      <alignment horizontal="center" vertical="top" wrapText="1"/>
    </xf>
    <xf numFmtId="4" fontId="18" fillId="4" borderId="32" xfId="0" applyNumberFormat="1" applyFont="1" applyFill="1" applyBorder="1" applyAlignment="1">
      <alignment horizontal="right" vertical="top" wrapText="1"/>
    </xf>
    <xf numFmtId="4" fontId="18" fillId="4" borderId="33" xfId="0" applyNumberFormat="1" applyFont="1" applyFill="1" applyBorder="1" applyAlignment="1">
      <alignment horizontal="right" vertical="top" wrapText="1"/>
    </xf>
    <xf numFmtId="169" fontId="4" fillId="0" borderId="5" xfId="0" applyNumberFormat="1" applyFont="1" applyBorder="1" applyAlignment="1">
      <alignment wrapText="1"/>
    </xf>
    <xf numFmtId="169" fontId="4" fillId="0" borderId="5" xfId="0" applyNumberFormat="1" applyFont="1" applyBorder="1" applyAlignment="1">
      <alignment vertical="center" wrapText="1"/>
    </xf>
    <xf numFmtId="0" fontId="8" fillId="0" borderId="73" xfId="0" applyFont="1" applyFill="1" applyBorder="1" applyAlignment="1">
      <alignment horizontal="center" vertical="center" wrapText="1"/>
    </xf>
    <xf numFmtId="4" fontId="12" fillId="0" borderId="44" xfId="0" applyNumberFormat="1" applyFont="1" applyFill="1" applyBorder="1" applyAlignment="1">
      <alignment horizontal="center" vertical="center" wrapText="1"/>
    </xf>
    <xf numFmtId="49" fontId="12" fillId="0" borderId="73" xfId="0" applyNumberFormat="1" applyFont="1" applyFill="1" applyBorder="1" applyAlignment="1">
      <alignment horizontal="center" vertical="center" wrapText="1"/>
    </xf>
    <xf numFmtId="4" fontId="11" fillId="0" borderId="44" xfId="0" applyNumberFormat="1" applyFont="1" applyFill="1" applyBorder="1" applyAlignment="1">
      <alignment horizontal="center" vertical="center" wrapText="1"/>
    </xf>
    <xf numFmtId="49" fontId="17" fillId="0" borderId="55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" fontId="11" fillId="0" borderId="42" xfId="0" applyNumberFormat="1" applyFont="1" applyFill="1" applyBorder="1" applyAlignment="1">
      <alignment horizontal="center" vertical="center" wrapText="1"/>
    </xf>
    <xf numFmtId="0" fontId="0" fillId="0" borderId="23" xfId="0" applyFill="1" applyBorder="1"/>
    <xf numFmtId="4" fontId="0" fillId="0" borderId="22" xfId="0" applyNumberForma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4" fontId="11" fillId="0" borderId="22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wrapText="1"/>
    </xf>
    <xf numFmtId="4" fontId="19" fillId="0" borderId="72" xfId="0" applyNumberFormat="1" applyFont="1" applyFill="1" applyBorder="1" applyAlignment="1">
      <alignment horizontal="center" vertical="center" wrapText="1"/>
    </xf>
    <xf numFmtId="2" fontId="3" fillId="10" borderId="5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3" fillId="0" borderId="5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Alignment="1">
      <alignment horizontal="left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0" fillId="0" borderId="0" xfId="0" applyFill="1"/>
    <xf numFmtId="2" fontId="0" fillId="0" borderId="0" xfId="0" applyNumberFormat="1" applyFill="1" applyAlignment="1">
      <alignment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wrapText="1"/>
    </xf>
    <xf numFmtId="2" fontId="3" fillId="0" borderId="5" xfId="0" applyNumberFormat="1" applyFont="1" applyFill="1" applyBorder="1" applyAlignment="1">
      <alignment horizontal="left" wrapText="1"/>
    </xf>
    <xf numFmtId="0" fontId="4" fillId="10" borderId="42" xfId="0" applyFont="1" applyFill="1" applyBorder="1" applyAlignment="1">
      <alignment vertical="center" wrapText="1"/>
    </xf>
    <xf numFmtId="0" fontId="4" fillId="10" borderId="42" xfId="0" applyFont="1" applyFill="1" applyBorder="1" applyAlignment="1">
      <alignment horizontal="left" vertical="center" wrapText="1"/>
    </xf>
    <xf numFmtId="2" fontId="3" fillId="10" borderId="4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" fontId="13" fillId="0" borderId="75" xfId="0" applyNumberFormat="1" applyFont="1" applyBorder="1" applyAlignment="1">
      <alignment horizontal="center" vertical="center" wrapText="1"/>
    </xf>
    <xf numFmtId="4" fontId="3" fillId="0" borderId="7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0" fontId="8" fillId="0" borderId="0" xfId="8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3" fillId="0" borderId="75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4" fontId="13" fillId="0" borderId="88" xfId="0" applyNumberFormat="1" applyFont="1" applyBorder="1" applyAlignment="1">
      <alignment horizontal="center" vertical="center" wrapText="1"/>
    </xf>
    <xf numFmtId="4" fontId="13" fillId="0" borderId="75" xfId="0" applyNumberFormat="1" applyFont="1" applyFill="1" applyBorder="1" applyAlignment="1">
      <alignment horizontal="center" vertical="center" wrapText="1"/>
    </xf>
    <xf numFmtId="4" fontId="5" fillId="0" borderId="75" xfId="0" applyNumberFormat="1" applyFont="1" applyFill="1" applyBorder="1" applyAlignment="1">
      <alignment horizontal="center" vertical="center" wrapText="1"/>
    </xf>
    <xf numFmtId="4" fontId="12" fillId="0" borderId="55" xfId="0" applyNumberFormat="1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66" fontId="11" fillId="0" borderId="88" xfId="0" applyNumberFormat="1" applyFont="1" applyFill="1" applyBorder="1" applyAlignment="1">
      <alignment horizontal="distributed" vertical="center" wrapText="1"/>
    </xf>
    <xf numFmtId="4" fontId="13" fillId="0" borderId="8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/>
    </xf>
    <xf numFmtId="4" fontId="5" fillId="0" borderId="90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73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0" fontId="8" fillId="0" borderId="3" xfId="8" applyNumberFormat="1" applyFont="1" applyFill="1" applyBorder="1" applyAlignment="1">
      <alignment horizontal="center" vertical="center"/>
    </xf>
    <xf numFmtId="10" fontId="8" fillId="0" borderId="60" xfId="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left" vertical="top"/>
    </xf>
    <xf numFmtId="0" fontId="12" fillId="0" borderId="56" xfId="0" applyFont="1" applyFill="1" applyBorder="1" applyAlignment="1">
      <alignment horizontal="left" vertical="top"/>
    </xf>
    <xf numFmtId="0" fontId="12" fillId="0" borderId="57" xfId="0" applyFont="1" applyFill="1" applyBorder="1" applyAlignment="1">
      <alignment horizontal="left" vertical="top"/>
    </xf>
    <xf numFmtId="0" fontId="12" fillId="0" borderId="38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12" fillId="0" borderId="41" xfId="0" applyFont="1" applyFill="1" applyBorder="1" applyAlignment="1">
      <alignment horizontal="left" vertical="top"/>
    </xf>
    <xf numFmtId="0" fontId="8" fillId="0" borderId="38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5" fillId="0" borderId="76" xfId="0" applyFont="1" applyFill="1" applyBorder="1" applyAlignment="1">
      <alignment horizontal="right" vertical="center" wrapText="1"/>
    </xf>
    <xf numFmtId="0" fontId="5" fillId="0" borderId="77" xfId="0" applyFont="1" applyFill="1" applyBorder="1" applyAlignment="1">
      <alignment horizontal="right" vertical="center" wrapText="1"/>
    </xf>
    <xf numFmtId="0" fontId="5" fillId="0" borderId="90" xfId="0" applyFont="1" applyFill="1" applyBorder="1" applyAlignment="1">
      <alignment horizontal="right" vertical="center" wrapText="1"/>
    </xf>
    <xf numFmtId="0" fontId="5" fillId="0" borderId="89" xfId="0" applyFont="1" applyFill="1" applyBorder="1" applyAlignment="1">
      <alignment horizontal="right" vertical="center" wrapText="1"/>
    </xf>
    <xf numFmtId="0" fontId="5" fillId="0" borderId="84" xfId="0" applyFont="1" applyFill="1" applyBorder="1" applyAlignment="1">
      <alignment horizontal="right" vertical="center" wrapText="1"/>
    </xf>
    <xf numFmtId="0" fontId="5" fillId="0" borderId="85" xfId="0" applyFont="1" applyFill="1" applyBorder="1" applyAlignment="1">
      <alignment horizontal="right" vertical="center" wrapText="1"/>
    </xf>
    <xf numFmtId="0" fontId="5" fillId="0" borderId="86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2" fillId="0" borderId="55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41" xfId="0" applyFont="1" applyBorder="1" applyAlignment="1">
      <alignment horizontal="righ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5" borderId="72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30" fillId="10" borderId="42" xfId="0" applyFont="1" applyFill="1" applyBorder="1" applyAlignment="1">
      <alignment horizontal="center" vertical="center" wrapText="1"/>
    </xf>
    <xf numFmtId="0" fontId="30" fillId="10" borderId="74" xfId="0" applyFont="1" applyFill="1" applyBorder="1" applyAlignment="1">
      <alignment horizontal="center" vertical="center" wrapText="1"/>
    </xf>
    <xf numFmtId="0" fontId="30" fillId="10" borderId="44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2" fontId="0" fillId="11" borderId="23" xfId="0" applyNumberFormat="1" applyFill="1" applyBorder="1" applyAlignment="1">
      <alignment horizontal="center" vertical="center" wrapText="1"/>
    </xf>
    <xf numFmtId="2" fontId="0" fillId="11" borderId="0" xfId="0" applyNumberForma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/>
    </xf>
    <xf numFmtId="0" fontId="4" fillId="0" borderId="5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10" borderId="42" xfId="0" applyFont="1" applyFill="1" applyBorder="1" applyAlignment="1">
      <alignment horizontal="center" vertical="center" wrapText="1"/>
    </xf>
    <xf numFmtId="0" fontId="4" fillId="10" borderId="7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10" borderId="4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22" xfId="0" applyFont="1" applyFill="1" applyBorder="1" applyAlignment="1">
      <alignment horizontal="left" vertical="center" wrapText="1"/>
    </xf>
    <xf numFmtId="0" fontId="20" fillId="0" borderId="73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3" borderId="5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0" fillId="0" borderId="0" xfId="0" applyFill="1"/>
    <xf numFmtId="0" fontId="13" fillId="2" borderId="34" xfId="0" applyFont="1" applyFill="1" applyBorder="1" applyAlignment="1">
      <alignment horizontal="center" vertical="top" wrapText="1"/>
    </xf>
    <xf numFmtId="49" fontId="20" fillId="4" borderId="14" xfId="0" applyNumberFormat="1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left" vertical="center" wrapText="1"/>
    </xf>
    <xf numFmtId="49" fontId="20" fillId="4" borderId="62" xfId="0" applyNumberFormat="1" applyFont="1" applyFill="1" applyBorder="1" applyAlignment="1">
      <alignment horizontal="center" vertical="center" wrapText="1"/>
    </xf>
    <xf numFmtId="0" fontId="20" fillId="4" borderId="63" xfId="0" applyFont="1" applyFill="1" applyBorder="1" applyAlignment="1">
      <alignment horizontal="left" vertical="center" wrapText="1"/>
    </xf>
    <xf numFmtId="0" fontId="20" fillId="4" borderId="64" xfId="0" applyFont="1" applyFill="1" applyBorder="1" applyAlignment="1">
      <alignment horizontal="left" vertical="center" wrapText="1"/>
    </xf>
    <xf numFmtId="0" fontId="5" fillId="2" borderId="59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5" fillId="2" borderId="6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72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166" fontId="5" fillId="2" borderId="7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top" wrapText="1"/>
    </xf>
    <xf numFmtId="0" fontId="3" fillId="2" borderId="65" xfId="0" applyFont="1" applyFill="1" applyBorder="1" applyAlignment="1">
      <alignment horizontal="center" vertical="top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3" fillId="2" borderId="65" xfId="0" applyFont="1" applyFill="1" applyBorder="1" applyAlignment="1">
      <alignment horizontal="center" vertical="top" wrapText="1"/>
    </xf>
    <xf numFmtId="0" fontId="13" fillId="2" borderId="67" xfId="0" applyFont="1" applyFill="1" applyBorder="1" applyAlignment="1">
      <alignment horizontal="center" vertical="top" wrapText="1"/>
    </xf>
    <xf numFmtId="49" fontId="20" fillId="4" borderId="16" xfId="0" applyNumberFormat="1" applyFont="1" applyFill="1" applyBorder="1" applyAlignment="1">
      <alignment horizontal="center" vertical="center" wrapText="1"/>
    </xf>
    <xf numFmtId="49" fontId="20" fillId="4" borderId="12" xfId="0" applyNumberFormat="1" applyFont="1" applyFill="1" applyBorder="1" applyAlignment="1">
      <alignment horizontal="center" vertical="center" wrapText="1"/>
    </xf>
    <xf numFmtId="49" fontId="18" fillId="2" borderId="65" xfId="0" applyNumberFormat="1" applyFont="1" applyFill="1" applyBorder="1" applyAlignment="1">
      <alignment horizontal="center" vertical="top" wrapText="1"/>
    </xf>
    <xf numFmtId="49" fontId="18" fillId="2" borderId="67" xfId="0" applyNumberFormat="1" applyFont="1" applyFill="1" applyBorder="1" applyAlignment="1">
      <alignment horizontal="center" vertical="top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top"/>
    </xf>
    <xf numFmtId="0" fontId="17" fillId="0" borderId="0" xfId="17" applyFont="1" applyFill="1" applyBorder="1" applyAlignment="1">
      <alignment horizontal="center" vertical="center"/>
    </xf>
    <xf numFmtId="0" fontId="6" fillId="0" borderId="0" xfId="17" applyFont="1" applyFill="1" applyBorder="1" applyAlignment="1">
      <alignment horizontal="center" vertical="center"/>
    </xf>
    <xf numFmtId="0" fontId="5" fillId="0" borderId="39" xfId="2" applyFont="1" applyBorder="1" applyAlignment="1">
      <alignment horizontal="left" vertical="center"/>
    </xf>
    <xf numFmtId="0" fontId="5" fillId="0" borderId="55" xfId="2" applyFont="1" applyBorder="1" applyAlignment="1">
      <alignment horizontal="center" vertical="top"/>
    </xf>
    <xf numFmtId="0" fontId="5" fillId="0" borderId="7" xfId="2" applyFont="1" applyBorder="1" applyAlignment="1">
      <alignment horizontal="center" vertical="top"/>
    </xf>
    <xf numFmtId="0" fontId="5" fillId="0" borderId="41" xfId="2" applyFont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/>
    </xf>
    <xf numFmtId="0" fontId="19" fillId="0" borderId="0" xfId="17" applyFont="1" applyFill="1" applyBorder="1" applyAlignment="1">
      <alignment horizontal="center" vertical="center"/>
    </xf>
    <xf numFmtId="0" fontId="13" fillId="0" borderId="41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10" fontId="13" fillId="0" borderId="5" xfId="9" applyNumberFormat="1" applyFont="1" applyBorder="1" applyAlignment="1">
      <alignment horizontal="center"/>
    </xf>
    <xf numFmtId="10" fontId="13" fillId="0" borderId="39" xfId="9" applyNumberFormat="1" applyFont="1" applyBorder="1" applyAlignment="1">
      <alignment horizontal="center"/>
    </xf>
    <xf numFmtId="0" fontId="5" fillId="0" borderId="38" xfId="2" applyFont="1" applyBorder="1" applyAlignment="1">
      <alignment horizontal="center"/>
    </xf>
    <xf numFmtId="0" fontId="5" fillId="0" borderId="41" xfId="2" applyFont="1" applyBorder="1" applyAlignment="1">
      <alignment horizontal="center"/>
    </xf>
    <xf numFmtId="2" fontId="5" fillId="0" borderId="55" xfId="2" applyNumberFormat="1" applyFont="1" applyBorder="1" applyAlignment="1">
      <alignment horizontal="center"/>
    </xf>
    <xf numFmtId="2" fontId="5" fillId="0" borderId="2" xfId="2" applyNumberFormat="1" applyFont="1" applyBorder="1" applyAlignment="1">
      <alignment horizontal="center"/>
    </xf>
    <xf numFmtId="0" fontId="13" fillId="0" borderId="38" xfId="2" applyFont="1" applyBorder="1" applyAlignment="1">
      <alignment horizontal="center"/>
    </xf>
    <xf numFmtId="10" fontId="13" fillId="0" borderId="55" xfId="9" applyNumberFormat="1" applyFont="1" applyBorder="1" applyAlignment="1">
      <alignment horizontal="center"/>
    </xf>
    <xf numFmtId="10" fontId="13" fillId="0" borderId="2" xfId="9" applyNumberFormat="1" applyFont="1" applyBorder="1" applyAlignment="1">
      <alignment horizontal="center"/>
    </xf>
    <xf numFmtId="0" fontId="3" fillId="0" borderId="38" xfId="2" applyFont="1" applyBorder="1" applyAlignment="1">
      <alignment horizontal="center"/>
    </xf>
    <xf numFmtId="0" fontId="13" fillId="0" borderId="41" xfId="2" applyFont="1" applyBorder="1" applyAlignment="1">
      <alignment horizontal="right"/>
    </xf>
    <xf numFmtId="0" fontId="13" fillId="0" borderId="5" xfId="2" applyFont="1" applyBorder="1" applyAlignment="1">
      <alignment horizontal="right"/>
    </xf>
    <xf numFmtId="0" fontId="5" fillId="0" borderId="60" xfId="2" applyFont="1" applyBorder="1" applyAlignment="1">
      <alignment horizontal="center" vertical="center"/>
    </xf>
    <xf numFmtId="0" fontId="5" fillId="0" borderId="70" xfId="2" applyFont="1" applyBorder="1" applyAlignment="1">
      <alignment horizontal="center" vertical="center"/>
    </xf>
    <xf numFmtId="10" fontId="5" fillId="0" borderId="70" xfId="9" applyNumberFormat="1" applyFont="1" applyBorder="1" applyAlignment="1">
      <alignment horizontal="center" vertical="center"/>
    </xf>
    <xf numFmtId="10" fontId="5" fillId="0" borderId="71" xfId="9" applyNumberFormat="1" applyFont="1" applyBorder="1" applyAlignment="1">
      <alignment horizontal="center" vertical="center"/>
    </xf>
    <xf numFmtId="10" fontId="13" fillId="0" borderId="5" xfId="2" applyNumberFormat="1" applyFont="1" applyBorder="1" applyAlignment="1">
      <alignment horizontal="center"/>
    </xf>
    <xf numFmtId="10" fontId="13" fillId="0" borderId="39" xfId="2" applyNumberFormat="1" applyFont="1" applyBorder="1" applyAlignment="1">
      <alignment horizontal="center"/>
    </xf>
    <xf numFmtId="0" fontId="5" fillId="0" borderId="41" xfId="2" applyFont="1" applyBorder="1" applyAlignment="1">
      <alignment horizontal="center" vertical="center"/>
    </xf>
    <xf numFmtId="0" fontId="5" fillId="0" borderId="55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2" fontId="5" fillId="0" borderId="5" xfId="2" applyNumberFormat="1" applyFont="1" applyBorder="1" applyAlignment="1">
      <alignment horizontal="center"/>
    </xf>
    <xf numFmtId="2" fontId="5" fillId="0" borderId="39" xfId="2" applyNumberFormat="1" applyFont="1" applyBorder="1" applyAlignment="1">
      <alignment horizontal="center"/>
    </xf>
    <xf numFmtId="1" fontId="15" fillId="0" borderId="68" xfId="7" applyNumberFormat="1" applyFont="1" applyFill="1" applyBorder="1" applyAlignment="1">
      <alignment horizontal="center" vertical="center" wrapText="1"/>
    </xf>
    <xf numFmtId="1" fontId="15" fillId="0" borderId="1" xfId="7" applyNumberFormat="1" applyFont="1" applyFill="1" applyBorder="1" applyAlignment="1">
      <alignment horizontal="center" vertical="center" wrapText="1"/>
    </xf>
    <xf numFmtId="1" fontId="15" fillId="0" borderId="69" xfId="7" applyNumberFormat="1" applyFont="1" applyFill="1" applyBorder="1" applyAlignment="1">
      <alignment horizontal="center" vertical="center" wrapText="1"/>
    </xf>
    <xf numFmtId="1" fontId="5" fillId="0" borderId="68" xfId="7" applyNumberFormat="1" applyFont="1" applyBorder="1" applyAlignment="1">
      <alignment horizontal="center" vertical="center" wrapText="1"/>
    </xf>
    <xf numFmtId="1" fontId="5" fillId="0" borderId="1" xfId="7" applyNumberFormat="1" applyFont="1" applyBorder="1" applyAlignment="1">
      <alignment horizontal="center" vertical="center" wrapText="1"/>
    </xf>
    <xf numFmtId="1" fontId="5" fillId="0" borderId="69" xfId="7" applyNumberFormat="1" applyFont="1" applyBorder="1" applyAlignment="1">
      <alignment horizontal="center" vertical="center" wrapText="1"/>
    </xf>
    <xf numFmtId="1" fontId="5" fillId="0" borderId="19" xfId="7" applyNumberFormat="1" applyFont="1" applyBorder="1" applyAlignment="1">
      <alignment horizontal="center" vertical="center"/>
    </xf>
    <xf numFmtId="1" fontId="5" fillId="0" borderId="20" xfId="7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3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</cellXfs>
  <cellStyles count="25">
    <cellStyle name="Moeda 2" xfId="1"/>
    <cellStyle name="Moeda 2 2" xfId="15"/>
    <cellStyle name="Normal" xfId="0" builtinId="0"/>
    <cellStyle name="Normal 2" xfId="2"/>
    <cellStyle name="Normal 2 2" xfId="3"/>
    <cellStyle name="Normal 2 2 2" xfId="17"/>
    <cellStyle name="Normal 2 3" xfId="16"/>
    <cellStyle name="Normal 3" xfId="4"/>
    <cellStyle name="Normal 3 2" xfId="18"/>
    <cellStyle name="Normal 4" xfId="5"/>
    <cellStyle name="Normal 4 2" xfId="6"/>
    <cellStyle name="Normal 4 2 2" xfId="20"/>
    <cellStyle name="Normal 4 3" xfId="19"/>
    <cellStyle name="Normal 5" xfId="14"/>
    <cellStyle name="Normal_ESPINOSA-SES-ORCAMENTO-CRONOGRAMA-ABC-2012-11-06" xfId="7"/>
    <cellStyle name="Porcentagem" xfId="8" builtinId="5"/>
    <cellStyle name="Porcentagem 2" xfId="9"/>
    <cellStyle name="Porcentagem 2 2" xfId="21"/>
    <cellStyle name="Vírgula" xfId="10" builtinId="3"/>
    <cellStyle name="Vírgula 2" xfId="11"/>
    <cellStyle name="Vírgula 2 2" xfId="22"/>
    <cellStyle name="Vírgula 3" xfId="12"/>
    <cellStyle name="Vírgula 3 2" xfId="23"/>
    <cellStyle name="Vírgula 4" xfId="13"/>
    <cellStyle name="Vírgula 4 2" xfId="24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66675</xdr:rowOff>
    </xdr:from>
    <xdr:to>
      <xdr:col>5</xdr:col>
      <xdr:colOff>19050</xdr:colOff>
      <xdr:row>0</xdr:row>
      <xdr:rowOff>704850</xdr:rowOff>
    </xdr:to>
    <xdr:sp macro="" textlink="">
      <xdr:nvSpPr>
        <xdr:cNvPr id="1028" name="Text Box 6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190625" y="66675"/>
          <a:ext cx="3714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231</xdr:row>
      <xdr:rowOff>114300</xdr:rowOff>
    </xdr:from>
    <xdr:to>
      <xdr:col>9</xdr:col>
      <xdr:colOff>0</xdr:colOff>
      <xdr:row>232</xdr:row>
      <xdr:rowOff>161925</xdr:rowOff>
    </xdr:to>
    <xdr:sp macro="" textlink="">
      <xdr:nvSpPr>
        <xdr:cNvPr id="1029" name="Text Box 7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7625" y="66655950"/>
          <a:ext cx="8115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476250</xdr:colOff>
          <xdr:row>0</xdr:row>
          <xdr:rowOff>114300</xdr:rowOff>
        </xdr:from>
        <xdr:to>
          <xdr:col>2</xdr:col>
          <xdr:colOff>828675</xdr:colOff>
          <xdr:row>1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161925</xdr:rowOff>
        </xdr:from>
        <xdr:to>
          <xdr:col>1</xdr:col>
          <xdr:colOff>171450</xdr:colOff>
          <xdr:row>0</xdr:row>
          <xdr:rowOff>1371600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2086535</xdr:colOff>
      <xdr:row>0</xdr:row>
      <xdr:rowOff>402852</xdr:rowOff>
    </xdr:from>
    <xdr:to>
      <xdr:col>7</xdr:col>
      <xdr:colOff>201706</xdr:colOff>
      <xdr:row>2</xdr:row>
      <xdr:rowOff>168089</xdr:rowOff>
    </xdr:to>
    <xdr:sp macro="" textlink="">
      <xdr:nvSpPr>
        <xdr:cNvPr id="5" name="Text Box 6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588123" y="402852"/>
          <a:ext cx="6362701" cy="964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pt-BR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PREFEITURA MUNICIPAL DE CORAÇÃO DE JESUS</a:t>
          </a:r>
        </a:p>
        <a:p>
          <a:pPr algn="ctr" rtl="0">
            <a:defRPr sz="1000"/>
          </a:pPr>
          <a:endParaRPr lang="pt-BR" sz="14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ESTADO DE MINAS GERAIS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447675</xdr:colOff>
          <xdr:row>0</xdr:row>
          <xdr:rowOff>95250</xdr:rowOff>
        </xdr:from>
        <xdr:to>
          <xdr:col>2</xdr:col>
          <xdr:colOff>285750</xdr:colOff>
          <xdr:row>4</xdr:row>
          <xdr:rowOff>600075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1</xdr:row>
          <xdr:rowOff>19050</xdr:rowOff>
        </xdr:from>
        <xdr:to>
          <xdr:col>1</xdr:col>
          <xdr:colOff>466725</xdr:colOff>
          <xdr:row>1</xdr:row>
          <xdr:rowOff>600075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fer&#234;ncia%2005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rial"/>
      <sheetName val="Analitico"/>
      <sheetName val="Banco"/>
      <sheetName val="Composições"/>
      <sheetName val="Cotações"/>
      <sheetName val="Relatórios"/>
      <sheetName val="Busca"/>
    </sheetNames>
    <sheetDataSet>
      <sheetData sheetId="0" refreshError="1"/>
      <sheetData sheetId="1" refreshError="1"/>
      <sheetData sheetId="2"/>
      <sheetData sheetId="3">
        <row r="48">
          <cell r="D48" t="str">
            <v/>
          </cell>
          <cell r="E48" t="str">
            <v/>
          </cell>
          <cell r="I48">
            <v>0</v>
          </cell>
          <cell r="J48">
            <v>0</v>
          </cell>
          <cell r="L48" t="e">
            <v>#N/A</v>
          </cell>
        </row>
        <row r="49">
          <cell r="D49" t="str">
            <v/>
          </cell>
          <cell r="E49" t="str">
            <v/>
          </cell>
          <cell r="I49">
            <v>0</v>
          </cell>
          <cell r="J49">
            <v>0</v>
          </cell>
          <cell r="L49" t="e">
            <v>#N/A</v>
          </cell>
        </row>
        <row r="50">
          <cell r="D50" t="str">
            <v/>
          </cell>
          <cell r="E50" t="str">
            <v/>
          </cell>
          <cell r="I50">
            <v>0</v>
          </cell>
          <cell r="J50">
            <v>0</v>
          </cell>
          <cell r="L50" t="e">
            <v>#N/A</v>
          </cell>
        </row>
        <row r="51">
          <cell r="D51" t="str">
            <v/>
          </cell>
          <cell r="E51" t="str">
            <v/>
          </cell>
          <cell r="I51">
            <v>0</v>
          </cell>
          <cell r="J51">
            <v>0</v>
          </cell>
          <cell r="L51" t="e">
            <v>#N/A</v>
          </cell>
        </row>
        <row r="52">
          <cell r="D52" t="str">
            <v/>
          </cell>
          <cell r="E52" t="str">
            <v/>
          </cell>
          <cell r="I52">
            <v>0</v>
          </cell>
          <cell r="J52">
            <v>0</v>
          </cell>
          <cell r="L52" t="e">
            <v>#N/A</v>
          </cell>
        </row>
        <row r="53">
          <cell r="D53" t="str">
            <v/>
          </cell>
          <cell r="E53" t="str">
            <v/>
          </cell>
          <cell r="I53">
            <v>0</v>
          </cell>
          <cell r="J53">
            <v>0</v>
          </cell>
          <cell r="L53" t="e">
            <v>#N/A</v>
          </cell>
        </row>
        <row r="54">
          <cell r="D54" t="str">
            <v/>
          </cell>
          <cell r="E54" t="str">
            <v/>
          </cell>
          <cell r="I54">
            <v>0</v>
          </cell>
          <cell r="J54">
            <v>0</v>
          </cell>
          <cell r="L54" t="e">
            <v>#N/A</v>
          </cell>
        </row>
        <row r="56">
          <cell r="I56">
            <v>0</v>
          </cell>
          <cell r="J56">
            <v>0</v>
          </cell>
          <cell r="L56">
            <v>10</v>
          </cell>
        </row>
        <row r="57">
          <cell r="D57" t="str">
            <v/>
          </cell>
          <cell r="E57" t="str">
            <v/>
          </cell>
          <cell r="I57">
            <v>0</v>
          </cell>
          <cell r="J57">
            <v>0</v>
          </cell>
          <cell r="L57" t="e">
            <v>#N/A</v>
          </cell>
        </row>
        <row r="60">
          <cell r="D60" t="str">
            <v/>
          </cell>
          <cell r="E60" t="str">
            <v/>
          </cell>
          <cell r="I60">
            <v>0</v>
          </cell>
          <cell r="J60">
            <v>0</v>
          </cell>
          <cell r="L60" t="e">
            <v>#N/A</v>
          </cell>
        </row>
        <row r="61">
          <cell r="D61" t="str">
            <v/>
          </cell>
          <cell r="E61" t="str">
            <v/>
          </cell>
          <cell r="I61">
            <v>0</v>
          </cell>
          <cell r="J61">
            <v>0</v>
          </cell>
          <cell r="L61" t="e">
            <v>#N/A</v>
          </cell>
        </row>
        <row r="62">
          <cell r="D62" t="str">
            <v/>
          </cell>
          <cell r="E62" t="str">
            <v/>
          </cell>
          <cell r="I62">
            <v>0</v>
          </cell>
          <cell r="J62">
            <v>0</v>
          </cell>
          <cell r="L62" t="e">
            <v>#N/A</v>
          </cell>
        </row>
        <row r="63">
          <cell r="D63" t="str">
            <v/>
          </cell>
          <cell r="E63" t="str">
            <v/>
          </cell>
          <cell r="I63">
            <v>0</v>
          </cell>
          <cell r="J63">
            <v>0</v>
          </cell>
          <cell r="L63" t="e">
            <v>#N/A</v>
          </cell>
        </row>
        <row r="64">
          <cell r="D64" t="str">
            <v/>
          </cell>
          <cell r="E64" t="str">
            <v/>
          </cell>
          <cell r="I64">
            <v>0</v>
          </cell>
          <cell r="J64">
            <v>0</v>
          </cell>
          <cell r="L64" t="e">
            <v>#N/A</v>
          </cell>
        </row>
        <row r="65">
          <cell r="D65" t="str">
            <v/>
          </cell>
          <cell r="E65" t="str">
            <v/>
          </cell>
          <cell r="I65">
            <v>0</v>
          </cell>
          <cell r="J65">
            <v>0</v>
          </cell>
          <cell r="L65" t="e">
            <v>#N/A</v>
          </cell>
        </row>
        <row r="66">
          <cell r="D66" t="str">
            <v/>
          </cell>
          <cell r="E66" t="str">
            <v/>
          </cell>
          <cell r="I66">
            <v>0</v>
          </cell>
          <cell r="J66">
            <v>0</v>
          </cell>
          <cell r="L66" t="e">
            <v>#N/A</v>
          </cell>
        </row>
        <row r="68">
          <cell r="I68">
            <v>0</v>
          </cell>
          <cell r="J68">
            <v>0</v>
          </cell>
          <cell r="L68">
            <v>10</v>
          </cell>
        </row>
        <row r="69">
          <cell r="D69" t="str">
            <v/>
          </cell>
          <cell r="E69" t="str">
            <v/>
          </cell>
          <cell r="I69">
            <v>0</v>
          </cell>
          <cell r="J69">
            <v>0</v>
          </cell>
          <cell r="L69" t="e">
            <v>#N/A</v>
          </cell>
        </row>
        <row r="72">
          <cell r="D72" t="str">
            <v/>
          </cell>
          <cell r="E72" t="str">
            <v/>
          </cell>
          <cell r="I72">
            <v>0</v>
          </cell>
          <cell r="J72">
            <v>0</v>
          </cell>
          <cell r="L72" t="e">
            <v>#N/A</v>
          </cell>
        </row>
        <row r="73">
          <cell r="D73" t="str">
            <v/>
          </cell>
          <cell r="E73" t="str">
            <v/>
          </cell>
          <cell r="I73">
            <v>0</v>
          </cell>
          <cell r="J73">
            <v>0</v>
          </cell>
          <cell r="L73" t="e">
            <v>#N/A</v>
          </cell>
        </row>
        <row r="74">
          <cell r="D74" t="str">
            <v/>
          </cell>
          <cell r="E74" t="str">
            <v/>
          </cell>
          <cell r="I74">
            <v>0</v>
          </cell>
          <cell r="J74">
            <v>0</v>
          </cell>
          <cell r="L74" t="e">
            <v>#N/A</v>
          </cell>
        </row>
        <row r="75">
          <cell r="D75" t="str">
            <v/>
          </cell>
          <cell r="E75" t="str">
            <v/>
          </cell>
          <cell r="I75">
            <v>0</v>
          </cell>
          <cell r="J75">
            <v>0</v>
          </cell>
          <cell r="L75" t="e">
            <v>#N/A</v>
          </cell>
        </row>
        <row r="76">
          <cell r="D76" t="str">
            <v/>
          </cell>
          <cell r="E76" t="str">
            <v/>
          </cell>
          <cell r="I76">
            <v>0</v>
          </cell>
          <cell r="J76">
            <v>0</v>
          </cell>
          <cell r="L76" t="e">
            <v>#N/A</v>
          </cell>
        </row>
        <row r="77">
          <cell r="D77" t="str">
            <v/>
          </cell>
          <cell r="E77" t="str">
            <v/>
          </cell>
          <cell r="I77">
            <v>0</v>
          </cell>
          <cell r="J77">
            <v>0</v>
          </cell>
          <cell r="L77" t="e">
            <v>#N/A</v>
          </cell>
        </row>
        <row r="78">
          <cell r="D78" t="str">
            <v/>
          </cell>
          <cell r="E78" t="str">
            <v/>
          </cell>
          <cell r="I78">
            <v>0</v>
          </cell>
          <cell r="J78">
            <v>0</v>
          </cell>
          <cell r="L78" t="e">
            <v>#N/A</v>
          </cell>
        </row>
        <row r="80">
          <cell r="I80">
            <v>0</v>
          </cell>
          <cell r="J80">
            <v>0</v>
          </cell>
          <cell r="L80">
            <v>10</v>
          </cell>
        </row>
        <row r="81">
          <cell r="D81" t="str">
            <v/>
          </cell>
          <cell r="E81" t="str">
            <v/>
          </cell>
          <cell r="I81">
            <v>0</v>
          </cell>
          <cell r="J81">
            <v>0</v>
          </cell>
          <cell r="L81" t="e">
            <v>#N/A</v>
          </cell>
        </row>
        <row r="84">
          <cell r="D84" t="str">
            <v/>
          </cell>
          <cell r="E84" t="str">
            <v/>
          </cell>
          <cell r="I84">
            <v>0</v>
          </cell>
          <cell r="J84">
            <v>0</v>
          </cell>
          <cell r="L84" t="e">
            <v>#N/A</v>
          </cell>
        </row>
        <row r="85">
          <cell r="D85" t="str">
            <v/>
          </cell>
          <cell r="E85" t="str">
            <v/>
          </cell>
          <cell r="I85">
            <v>0</v>
          </cell>
          <cell r="J85">
            <v>0</v>
          </cell>
          <cell r="L85" t="e">
            <v>#N/A</v>
          </cell>
        </row>
        <row r="86">
          <cell r="D86" t="str">
            <v/>
          </cell>
          <cell r="E86" t="str">
            <v/>
          </cell>
          <cell r="I86">
            <v>0</v>
          </cell>
          <cell r="J86">
            <v>0</v>
          </cell>
          <cell r="L86" t="e">
            <v>#N/A</v>
          </cell>
        </row>
        <row r="87">
          <cell r="D87" t="str">
            <v/>
          </cell>
          <cell r="E87" t="str">
            <v/>
          </cell>
          <cell r="I87">
            <v>0</v>
          </cell>
          <cell r="J87">
            <v>0</v>
          </cell>
          <cell r="L87" t="e">
            <v>#N/A</v>
          </cell>
        </row>
        <row r="88">
          <cell r="D88" t="str">
            <v/>
          </cell>
          <cell r="E88" t="str">
            <v/>
          </cell>
          <cell r="I88">
            <v>0</v>
          </cell>
          <cell r="J88">
            <v>0</v>
          </cell>
          <cell r="L88" t="e">
            <v>#N/A</v>
          </cell>
        </row>
        <row r="89">
          <cell r="D89" t="str">
            <v/>
          </cell>
          <cell r="E89" t="str">
            <v/>
          </cell>
          <cell r="I89">
            <v>0</v>
          </cell>
          <cell r="J89">
            <v>0</v>
          </cell>
          <cell r="L89" t="e">
            <v>#N/A</v>
          </cell>
        </row>
        <row r="90">
          <cell r="D90" t="str">
            <v/>
          </cell>
          <cell r="E90" t="str">
            <v/>
          </cell>
          <cell r="I90">
            <v>0</v>
          </cell>
          <cell r="J90">
            <v>0</v>
          </cell>
          <cell r="L90" t="e">
            <v>#N/A</v>
          </cell>
        </row>
        <row r="92">
          <cell r="I92">
            <v>0</v>
          </cell>
          <cell r="J92">
            <v>0</v>
          </cell>
          <cell r="L92">
            <v>10</v>
          </cell>
        </row>
        <row r="93">
          <cell r="D93" t="str">
            <v/>
          </cell>
          <cell r="E93" t="str">
            <v/>
          </cell>
          <cell r="I93">
            <v>0</v>
          </cell>
          <cell r="J93">
            <v>0</v>
          </cell>
          <cell r="L93" t="e">
            <v>#N/A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31"/>
  <sheetViews>
    <sheetView showGridLines="0" showZeros="0" tabSelected="1" view="pageBreakPreview" topLeftCell="A212" zoomScale="85" zoomScaleSheetLayoutView="85" workbookViewId="0">
      <selection activeCell="C200" sqref="C200:J200"/>
    </sheetView>
  </sheetViews>
  <sheetFormatPr defaultRowHeight="12.75" x14ac:dyDescent="0.2"/>
  <cols>
    <col min="1" max="1" width="7.28515625" style="253" customWidth="1"/>
    <col min="2" max="2" width="14.7109375" style="253" customWidth="1"/>
    <col min="3" max="3" width="12.85546875" style="253" customWidth="1"/>
    <col min="4" max="4" width="50.7109375" style="253" customWidth="1"/>
    <col min="5" max="5" width="9.140625" style="253"/>
    <col min="6" max="8" width="12.28515625" style="253" customWidth="1"/>
    <col min="9" max="9" width="16.140625" style="253" customWidth="1"/>
    <col min="10" max="10" width="23.42578125" style="253" customWidth="1"/>
    <col min="11" max="11" width="16.140625" style="253" customWidth="1"/>
    <col min="12" max="12" width="13.85546875" style="1" customWidth="1"/>
    <col min="13" max="16384" width="9.140625" style="1"/>
  </cols>
  <sheetData>
    <row r="1" spans="1:13" s="15" customFormat="1" ht="112.5" customHeight="1" x14ac:dyDescent="0.2">
      <c r="A1" s="488" t="s">
        <v>50</v>
      </c>
      <c r="B1" s="432"/>
      <c r="C1" s="432"/>
      <c r="D1" s="432"/>
      <c r="E1" s="432"/>
      <c r="F1" s="432"/>
      <c r="G1" s="432"/>
      <c r="H1" s="432"/>
      <c r="I1" s="432"/>
      <c r="J1" s="433"/>
      <c r="K1" s="386"/>
    </row>
    <row r="2" spans="1:13" ht="12.75" customHeight="1" x14ac:dyDescent="0.25">
      <c r="A2" s="609"/>
      <c r="B2" s="610"/>
      <c r="C2" s="610"/>
      <c r="D2" s="610"/>
      <c r="E2" s="610"/>
      <c r="F2" s="610"/>
      <c r="G2" s="610"/>
      <c r="H2" s="610"/>
      <c r="I2" s="610"/>
      <c r="J2" s="611"/>
      <c r="K2" s="360"/>
    </row>
    <row r="3" spans="1:13" ht="3.75" customHeight="1" thickBot="1" x14ac:dyDescent="0.25">
      <c r="A3" s="418"/>
      <c r="B3" s="418"/>
      <c r="C3" s="418"/>
      <c r="D3" s="418"/>
      <c r="E3" s="418"/>
      <c r="F3" s="418"/>
      <c r="G3" s="418"/>
      <c r="H3" s="418"/>
      <c r="I3" s="418"/>
      <c r="J3" s="367"/>
      <c r="K3" s="366"/>
    </row>
    <row r="4" spans="1:13" ht="20.100000000000001" customHeight="1" thickBot="1" x14ac:dyDescent="0.25">
      <c r="A4" s="405" t="s">
        <v>4</v>
      </c>
      <c r="B4" s="406"/>
      <c r="C4" s="406"/>
      <c r="D4" s="406"/>
      <c r="E4" s="406"/>
      <c r="F4" s="406"/>
      <c r="G4" s="406"/>
      <c r="H4" s="406"/>
      <c r="I4" s="406"/>
      <c r="J4" s="407"/>
      <c r="K4" s="377"/>
    </row>
    <row r="5" spans="1:13" ht="3.75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400"/>
      <c r="K5" s="377"/>
    </row>
    <row r="6" spans="1:13" ht="20.100000000000001" customHeight="1" x14ac:dyDescent="0.2">
      <c r="A6" s="423" t="s">
        <v>24</v>
      </c>
      <c r="B6" s="424"/>
      <c r="C6" s="424"/>
      <c r="D6" s="424"/>
      <c r="E6" s="424"/>
      <c r="F6" s="425"/>
      <c r="G6" s="408" t="s">
        <v>23</v>
      </c>
      <c r="H6" s="409"/>
      <c r="I6" s="409"/>
      <c r="J6" s="410"/>
      <c r="K6" s="378"/>
    </row>
    <row r="7" spans="1:13" ht="20.100000000000001" customHeight="1" x14ac:dyDescent="0.2">
      <c r="A7" s="426" t="s">
        <v>82</v>
      </c>
      <c r="B7" s="427"/>
      <c r="C7" s="427"/>
      <c r="D7" s="427"/>
      <c r="E7" s="427"/>
      <c r="F7" s="428"/>
      <c r="G7" s="411" t="s">
        <v>587</v>
      </c>
      <c r="H7" s="412"/>
      <c r="I7" s="412"/>
      <c r="J7" s="413"/>
      <c r="K7" s="378"/>
    </row>
    <row r="8" spans="1:13" ht="54" customHeight="1" x14ac:dyDescent="0.2">
      <c r="A8" s="429" t="s">
        <v>564</v>
      </c>
      <c r="B8" s="430"/>
      <c r="C8" s="430"/>
      <c r="D8" s="430"/>
      <c r="E8" s="431"/>
      <c r="F8" s="411" t="s">
        <v>11</v>
      </c>
      <c r="G8" s="412"/>
      <c r="H8" s="412"/>
      <c r="I8" s="412"/>
      <c r="J8" s="413"/>
      <c r="K8" s="377"/>
    </row>
    <row r="9" spans="1:13" ht="26.25" customHeight="1" x14ac:dyDescent="0.2">
      <c r="A9" s="453" t="s">
        <v>421</v>
      </c>
      <c r="B9" s="454"/>
      <c r="C9" s="454"/>
      <c r="D9" s="454"/>
      <c r="E9" s="455"/>
      <c r="F9" s="421" t="s">
        <v>8</v>
      </c>
      <c r="G9" s="419" t="s">
        <v>6</v>
      </c>
      <c r="H9" s="359" t="s">
        <v>504</v>
      </c>
      <c r="I9" s="414" t="s">
        <v>7</v>
      </c>
      <c r="J9" s="415"/>
      <c r="K9" s="378"/>
    </row>
    <row r="10" spans="1:13" ht="20.100000000000001" customHeight="1" thickBot="1" x14ac:dyDescent="0.25">
      <c r="A10" s="457" t="s">
        <v>422</v>
      </c>
      <c r="B10" s="458"/>
      <c r="C10" s="458"/>
      <c r="D10" s="458"/>
      <c r="E10" s="166" t="s">
        <v>176</v>
      </c>
      <c r="F10" s="422"/>
      <c r="G10" s="420"/>
      <c r="H10" s="3" t="s">
        <v>9</v>
      </c>
      <c r="I10" s="416">
        <f>BDI!E25</f>
        <v>0.29769428939090381</v>
      </c>
      <c r="J10" s="417"/>
      <c r="K10" s="379"/>
    </row>
    <row r="11" spans="1:13" ht="3.75" customHeight="1" x14ac:dyDescent="0.2">
      <c r="A11" s="456"/>
      <c r="B11" s="456"/>
      <c r="C11" s="456"/>
      <c r="D11" s="456"/>
      <c r="E11" s="456"/>
      <c r="F11" s="456"/>
      <c r="G11" s="456"/>
      <c r="H11" s="456"/>
      <c r="I11" s="456"/>
      <c r="J11" s="364"/>
      <c r="K11" s="364"/>
    </row>
    <row r="12" spans="1:13" ht="12.75" customHeight="1" x14ac:dyDescent="0.2">
      <c r="A12" s="11" t="s">
        <v>0</v>
      </c>
      <c r="B12" s="11" t="s">
        <v>203</v>
      </c>
      <c r="C12" s="11" t="s">
        <v>5</v>
      </c>
      <c r="D12" s="11" t="s">
        <v>1</v>
      </c>
      <c r="E12" s="11" t="s">
        <v>583</v>
      </c>
      <c r="F12" s="11" t="s">
        <v>2</v>
      </c>
      <c r="G12" s="12" t="s">
        <v>12</v>
      </c>
      <c r="H12" s="12" t="s">
        <v>13</v>
      </c>
      <c r="I12" s="12" t="s">
        <v>10</v>
      </c>
      <c r="J12" s="12" t="s">
        <v>584</v>
      </c>
      <c r="K12" s="364"/>
    </row>
    <row r="13" spans="1:13" ht="12.75" customHeight="1" x14ac:dyDescent="0.2">
      <c r="A13" s="146" t="s">
        <v>31</v>
      </c>
      <c r="B13" s="205"/>
      <c r="C13" s="57"/>
      <c r="D13" s="202" t="s">
        <v>197</v>
      </c>
      <c r="E13" s="58"/>
      <c r="F13" s="59"/>
      <c r="G13" s="59"/>
      <c r="H13" s="59"/>
      <c r="I13" s="393"/>
      <c r="J13" s="60"/>
      <c r="K13" s="9"/>
    </row>
    <row r="14" spans="1:13" ht="12.75" customHeight="1" x14ac:dyDescent="0.2">
      <c r="A14" s="52" t="s">
        <v>14</v>
      </c>
      <c r="B14" s="206" t="s">
        <v>275</v>
      </c>
      <c r="C14" s="263" t="s">
        <v>374</v>
      </c>
      <c r="D14" s="265" t="s">
        <v>375</v>
      </c>
      <c r="E14" s="45" t="s">
        <v>25</v>
      </c>
      <c r="F14" s="46">
        <v>1</v>
      </c>
      <c r="G14" s="264">
        <v>1315.39</v>
      </c>
      <c r="H14" s="48">
        <f>ROUND(G14+(G14*$I$10),2)</f>
        <v>1706.97</v>
      </c>
      <c r="I14" s="375">
        <f>ROUND((F14*H14),2)</f>
        <v>1706.97</v>
      </c>
      <c r="J14" s="53"/>
      <c r="K14" s="380"/>
    </row>
    <row r="15" spans="1:13" ht="54.75" customHeight="1" x14ac:dyDescent="0.2">
      <c r="A15" s="52" t="s">
        <v>17</v>
      </c>
      <c r="B15" s="206" t="s">
        <v>275</v>
      </c>
      <c r="C15" s="263" t="s">
        <v>376</v>
      </c>
      <c r="D15" s="265" t="s">
        <v>377</v>
      </c>
      <c r="E15" s="251" t="s">
        <v>25</v>
      </c>
      <c r="F15" s="46">
        <f>'Memoria de calculo 2'!E6</f>
        <v>65</v>
      </c>
      <c r="G15" s="264">
        <v>30.05</v>
      </c>
      <c r="H15" s="48">
        <f>ROUND(G15+(G15*$I$10),2)</f>
        <v>39</v>
      </c>
      <c r="I15" s="375">
        <f>ROUND((F15*H15),2)</f>
        <v>2535</v>
      </c>
      <c r="J15" s="53"/>
      <c r="K15" s="380"/>
      <c r="M15" s="1">
        <v>0</v>
      </c>
    </row>
    <row r="16" spans="1:13" ht="12.75" customHeight="1" x14ac:dyDescent="0.2">
      <c r="A16" s="52" t="s">
        <v>27</v>
      </c>
      <c r="B16" s="206" t="s">
        <v>275</v>
      </c>
      <c r="C16" s="263" t="s">
        <v>274</v>
      </c>
      <c r="D16" s="265" t="s">
        <v>28</v>
      </c>
      <c r="E16" s="251" t="s">
        <v>29</v>
      </c>
      <c r="F16" s="264">
        <v>0.5</v>
      </c>
      <c r="G16" s="252" t="s">
        <v>143</v>
      </c>
      <c r="H16" s="275">
        <f>I16</f>
        <v>2837.7579999999998</v>
      </c>
      <c r="I16" s="376">
        <f>ROUND((F16*L16),2)/100</f>
        <v>2837.7579999999998</v>
      </c>
      <c r="J16" s="269"/>
      <c r="K16" s="376"/>
      <c r="L16" s="264">
        <f>I14+I15+I17+I18+I36+I39+I56+I59+I76+I79+I96+I99+I116+I119+I136+I139+I156+I159+I176+I179+I196+I199+I216+I219</f>
        <v>567551.59000000008</v>
      </c>
    </row>
    <row r="17" spans="1:14" ht="12.75" customHeight="1" x14ac:dyDescent="0.2">
      <c r="A17" s="120" t="s">
        <v>30</v>
      </c>
      <c r="B17" s="206" t="s">
        <v>275</v>
      </c>
      <c r="C17" s="263" t="s">
        <v>372</v>
      </c>
      <c r="D17" s="150" t="s">
        <v>373</v>
      </c>
      <c r="E17" s="251" t="s">
        <v>378</v>
      </c>
      <c r="F17" s="46">
        <v>3</v>
      </c>
      <c r="G17" s="264">
        <v>676.36</v>
      </c>
      <c r="H17" s="48">
        <f>ROUND(G17+(G17*$I$10),2)</f>
        <v>877.71</v>
      </c>
      <c r="I17" s="375">
        <f>ROUND((F17*H17),2)</f>
        <v>2633.13</v>
      </c>
      <c r="J17" s="53"/>
      <c r="K17" s="380"/>
    </row>
    <row r="18" spans="1:14" ht="12.75" customHeight="1" x14ac:dyDescent="0.2">
      <c r="A18" s="120" t="s">
        <v>142</v>
      </c>
      <c r="B18" s="206" t="s">
        <v>275</v>
      </c>
      <c r="C18" s="263" t="s">
        <v>379</v>
      </c>
      <c r="D18" s="265" t="s">
        <v>380</v>
      </c>
      <c r="E18" s="251" t="s">
        <v>378</v>
      </c>
      <c r="F18" s="46">
        <v>3</v>
      </c>
      <c r="G18" s="264">
        <v>800</v>
      </c>
      <c r="H18" s="48">
        <f>ROUND(G18+(G18*$I$10),2)</f>
        <v>1038.1600000000001</v>
      </c>
      <c r="I18" s="375">
        <f>ROUND((F18*H18),2)</f>
        <v>3114.48</v>
      </c>
      <c r="J18" s="53"/>
      <c r="K18" s="380"/>
      <c r="L18" s="14"/>
      <c r="N18" s="4"/>
    </row>
    <row r="19" spans="1:14" ht="12.75" customHeight="1" x14ac:dyDescent="0.2">
      <c r="A19" s="61"/>
      <c r="B19" s="207"/>
      <c r="C19" s="62"/>
      <c r="D19" s="440" t="s">
        <v>49</v>
      </c>
      <c r="E19" s="441"/>
      <c r="F19" s="441"/>
      <c r="G19" s="441"/>
      <c r="H19" s="442"/>
      <c r="I19" s="394">
        <f>SUM(I14:I18)</f>
        <v>12827.338</v>
      </c>
      <c r="J19" s="63"/>
      <c r="K19" s="381"/>
      <c r="L19" s="14"/>
    </row>
    <row r="20" spans="1:14" ht="47.25" hidden="1" customHeight="1" x14ac:dyDescent="0.2">
      <c r="A20" s="13" t="s">
        <v>32</v>
      </c>
      <c r="B20" s="13"/>
      <c r="C20" s="460" t="str">
        <f>'Memoria de calculo 1'!A10</f>
        <v>RUA VICINAL A - CONJUNTO HABITACIONAL ALVARO CORDEIRO</v>
      </c>
      <c r="D20" s="461"/>
      <c r="E20" s="461"/>
      <c r="F20" s="461"/>
      <c r="G20" s="461"/>
      <c r="H20" s="461"/>
      <c r="I20" s="462"/>
      <c r="J20" s="365"/>
      <c r="K20" s="365"/>
      <c r="L20" s="10"/>
    </row>
    <row r="21" spans="1:14" ht="12.75" hidden="1" customHeight="1" x14ac:dyDescent="0.2">
      <c r="A21" s="56" t="s">
        <v>20</v>
      </c>
      <c r="B21" s="203"/>
      <c r="C21" s="49"/>
      <c r="D21" s="121" t="s">
        <v>19</v>
      </c>
      <c r="E21" s="64"/>
      <c r="F21" s="50"/>
      <c r="G21" s="50"/>
      <c r="H21" s="50">
        <f t="shared" ref="H21:H35" si="0">ROUND(G21+(G21*$I$10),2)</f>
        <v>0</v>
      </c>
      <c r="I21" s="51">
        <f t="shared" ref="I21:I35" si="1">ROUND((F21*H21),2)</f>
        <v>0</v>
      </c>
      <c r="J21" s="51"/>
      <c r="K21" s="380"/>
      <c r="L21" s="8"/>
    </row>
    <row r="22" spans="1:14" ht="25.5" hidden="1" customHeight="1" x14ac:dyDescent="0.2">
      <c r="A22" s="52" t="s">
        <v>33</v>
      </c>
      <c r="B22" s="206" t="s">
        <v>275</v>
      </c>
      <c r="C22" s="263" t="s">
        <v>381</v>
      </c>
      <c r="D22" s="268" t="s">
        <v>41</v>
      </c>
      <c r="E22" s="65" t="s">
        <v>42</v>
      </c>
      <c r="F22" s="48">
        <f>'Memoria de calculo 2'!E12</f>
        <v>0</v>
      </c>
      <c r="G22" s="267">
        <v>4.42</v>
      </c>
      <c r="H22" s="48">
        <f t="shared" si="0"/>
        <v>5.74</v>
      </c>
      <c r="I22" s="53">
        <f t="shared" si="1"/>
        <v>0</v>
      </c>
      <c r="J22" s="53"/>
      <c r="K22" s="380"/>
      <c r="L22" s="8"/>
    </row>
    <row r="23" spans="1:14" ht="38.25" hidden="1" customHeight="1" x14ac:dyDescent="0.2">
      <c r="A23" s="52" t="s">
        <v>34</v>
      </c>
      <c r="B23" s="206" t="s">
        <v>275</v>
      </c>
      <c r="C23" s="263" t="s">
        <v>382</v>
      </c>
      <c r="D23" s="268" t="s">
        <v>370</v>
      </c>
      <c r="E23" s="45" t="s">
        <v>43</v>
      </c>
      <c r="F23" s="48">
        <f>'Memoria de calculo 2'!E13</f>
        <v>0</v>
      </c>
      <c r="G23" s="267">
        <v>4.7699999999999996</v>
      </c>
      <c r="H23" s="48">
        <f t="shared" si="0"/>
        <v>6.19</v>
      </c>
      <c r="I23" s="53">
        <f t="shared" si="1"/>
        <v>0</v>
      </c>
      <c r="J23" s="53"/>
      <c r="K23" s="380"/>
    </row>
    <row r="24" spans="1:14" ht="12.75" hidden="1" customHeight="1" x14ac:dyDescent="0.2">
      <c r="A24" s="52" t="s">
        <v>35</v>
      </c>
      <c r="B24" s="206" t="s">
        <v>275</v>
      </c>
      <c r="C24" s="266" t="s">
        <v>384</v>
      </c>
      <c r="D24" s="268" t="s">
        <v>383</v>
      </c>
      <c r="E24" s="65" t="s">
        <v>26</v>
      </c>
      <c r="F24" s="48">
        <f>'Memoria de calculo 2'!E14</f>
        <v>0</v>
      </c>
      <c r="G24" s="267">
        <v>1.2</v>
      </c>
      <c r="H24" s="48">
        <f t="shared" si="0"/>
        <v>1.56</v>
      </c>
      <c r="I24" s="53">
        <f t="shared" si="1"/>
        <v>0</v>
      </c>
      <c r="J24" s="53"/>
      <c r="K24" s="380"/>
    </row>
    <row r="25" spans="1:14" ht="27" hidden="1" customHeight="1" x14ac:dyDescent="0.2">
      <c r="A25" s="52" t="s">
        <v>36</v>
      </c>
      <c r="B25" s="206" t="s">
        <v>206</v>
      </c>
      <c r="C25" s="284">
        <v>4743</v>
      </c>
      <c r="D25" s="234" t="s">
        <v>202</v>
      </c>
      <c r="E25" s="45" t="s">
        <v>26</v>
      </c>
      <c r="F25" s="48">
        <f>'Memoria de calculo 2'!E15</f>
        <v>0</v>
      </c>
      <c r="G25" s="267">
        <v>64.98</v>
      </c>
      <c r="H25" s="48">
        <f t="shared" si="0"/>
        <v>84.32</v>
      </c>
      <c r="I25" s="53">
        <f t="shared" si="1"/>
        <v>0</v>
      </c>
      <c r="J25" s="53"/>
      <c r="K25" s="380"/>
    </row>
    <row r="26" spans="1:14" ht="42" hidden="1" customHeight="1" x14ac:dyDescent="0.2">
      <c r="A26" s="52" t="s">
        <v>37</v>
      </c>
      <c r="B26" s="299" t="s">
        <v>275</v>
      </c>
      <c r="C26" s="300" t="s">
        <v>368</v>
      </c>
      <c r="D26" s="288" t="s">
        <v>396</v>
      </c>
      <c r="E26" s="45" t="s">
        <v>43</v>
      </c>
      <c r="F26" s="48">
        <f>'Memoria de calculo 2'!E16</f>
        <v>0</v>
      </c>
      <c r="G26" s="267">
        <v>1.98</v>
      </c>
      <c r="H26" s="48">
        <f t="shared" si="0"/>
        <v>2.57</v>
      </c>
      <c r="I26" s="53">
        <f t="shared" si="1"/>
        <v>0</v>
      </c>
      <c r="J26" s="53"/>
      <c r="K26" s="380"/>
    </row>
    <row r="27" spans="1:14" ht="76.5" hidden="1" customHeight="1" x14ac:dyDescent="0.2">
      <c r="A27" s="52" t="s">
        <v>38</v>
      </c>
      <c r="B27" s="206" t="s">
        <v>275</v>
      </c>
      <c r="C27" s="284" t="s">
        <v>385</v>
      </c>
      <c r="D27" s="268" t="s">
        <v>149</v>
      </c>
      <c r="E27" s="251" t="s">
        <v>42</v>
      </c>
      <c r="F27" s="48">
        <f>'Memoria de calculo 2'!E17</f>
        <v>0</v>
      </c>
      <c r="G27" s="267">
        <v>21.14</v>
      </c>
      <c r="H27" s="48">
        <f t="shared" si="0"/>
        <v>27.43</v>
      </c>
      <c r="I27" s="53">
        <f t="shared" si="1"/>
        <v>0</v>
      </c>
      <c r="J27" s="53"/>
      <c r="K27" s="380"/>
    </row>
    <row r="28" spans="1:14" ht="38.25" hidden="1" customHeight="1" x14ac:dyDescent="0.2">
      <c r="A28" s="52" t="s">
        <v>39</v>
      </c>
      <c r="B28" s="206" t="s">
        <v>275</v>
      </c>
      <c r="C28" s="266" t="s">
        <v>280</v>
      </c>
      <c r="D28" s="287" t="s">
        <v>144</v>
      </c>
      <c r="E28" s="286" t="s">
        <v>26</v>
      </c>
      <c r="F28" s="48">
        <f>'Memoria de calculo 2'!E18</f>
        <v>0</v>
      </c>
      <c r="G28" s="267">
        <v>4.09</v>
      </c>
      <c r="H28" s="48">
        <f t="shared" si="0"/>
        <v>5.31</v>
      </c>
      <c r="I28" s="53">
        <f t="shared" si="1"/>
        <v>0</v>
      </c>
      <c r="J28" s="53"/>
      <c r="K28" s="380"/>
      <c r="L28" s="4"/>
    </row>
    <row r="29" spans="1:14" ht="51" hidden="1" customHeight="1" x14ac:dyDescent="0.2">
      <c r="A29" s="52" t="s">
        <v>40</v>
      </c>
      <c r="B29" s="206" t="s">
        <v>275</v>
      </c>
      <c r="C29" s="266" t="s">
        <v>386</v>
      </c>
      <c r="D29" s="268" t="s">
        <v>146</v>
      </c>
      <c r="E29" s="65" t="s">
        <v>26</v>
      </c>
      <c r="F29" s="48">
        <f>'Memoria de calculo 2'!E19</f>
        <v>0</v>
      </c>
      <c r="G29" s="278">
        <v>2.17</v>
      </c>
      <c r="H29" s="48">
        <f t="shared" si="0"/>
        <v>2.82</v>
      </c>
      <c r="I29" s="53">
        <f t="shared" si="1"/>
        <v>0</v>
      </c>
      <c r="J29" s="53"/>
      <c r="K29" s="380"/>
      <c r="L29" s="4"/>
    </row>
    <row r="30" spans="1:14" ht="38.25" hidden="1" customHeight="1" x14ac:dyDescent="0.2">
      <c r="A30" s="52" t="s">
        <v>100</v>
      </c>
      <c r="B30" s="206" t="s">
        <v>275</v>
      </c>
      <c r="C30" s="266" t="s">
        <v>369</v>
      </c>
      <c r="D30" s="268" t="s">
        <v>145</v>
      </c>
      <c r="E30" s="45" t="s">
        <v>44</v>
      </c>
      <c r="F30" s="48">
        <f>'Memoria de calculo 2'!E20</f>
        <v>0</v>
      </c>
      <c r="G30" s="267">
        <v>0.8</v>
      </c>
      <c r="H30" s="48">
        <f t="shared" si="0"/>
        <v>1.04</v>
      </c>
      <c r="I30" s="53">
        <f t="shared" si="1"/>
        <v>0</v>
      </c>
      <c r="J30" s="53"/>
      <c r="K30" s="380"/>
      <c r="L30" s="4"/>
    </row>
    <row r="31" spans="1:14" ht="38.25" hidden="1" customHeight="1" x14ac:dyDescent="0.2">
      <c r="A31" s="52" t="s">
        <v>178</v>
      </c>
      <c r="B31" s="206" t="s">
        <v>275</v>
      </c>
      <c r="C31" s="266" t="s">
        <v>369</v>
      </c>
      <c r="D31" s="268" t="s">
        <v>145</v>
      </c>
      <c r="E31" s="45" t="s">
        <v>44</v>
      </c>
      <c r="F31" s="48">
        <f>'Memoria de calculo 2'!E21</f>
        <v>0</v>
      </c>
      <c r="G31" s="267">
        <v>0.8</v>
      </c>
      <c r="H31" s="48">
        <f t="shared" si="0"/>
        <v>1.04</v>
      </c>
      <c r="I31" s="53">
        <f t="shared" si="1"/>
        <v>0</v>
      </c>
      <c r="J31" s="53"/>
      <c r="K31" s="380"/>
    </row>
    <row r="32" spans="1:14" ht="63.75" hidden="1" customHeight="1" x14ac:dyDescent="0.2">
      <c r="A32" s="52" t="s">
        <v>179</v>
      </c>
      <c r="B32" s="206" t="s">
        <v>275</v>
      </c>
      <c r="C32" s="285" t="s">
        <v>387</v>
      </c>
      <c r="D32" s="288" t="s">
        <v>388</v>
      </c>
      <c r="E32" s="251" t="s">
        <v>502</v>
      </c>
      <c r="F32" s="48">
        <f>'Memoria de calculo 2'!E22</f>
        <v>0</v>
      </c>
      <c r="G32" s="267">
        <v>734.05</v>
      </c>
      <c r="H32" s="48">
        <f t="shared" si="0"/>
        <v>952.57</v>
      </c>
      <c r="I32" s="53">
        <f t="shared" si="1"/>
        <v>0</v>
      </c>
      <c r="J32" s="53"/>
      <c r="K32" s="380"/>
      <c r="L32" s="8"/>
      <c r="M32" s="8"/>
    </row>
    <row r="33" spans="1:13" s="253" customFormat="1" ht="45" hidden="1" customHeight="1" x14ac:dyDescent="0.2">
      <c r="A33" s="52"/>
      <c r="B33" s="206" t="s">
        <v>275</v>
      </c>
      <c r="C33" s="268" t="s">
        <v>389</v>
      </c>
      <c r="D33" s="290" t="s">
        <v>390</v>
      </c>
      <c r="E33" s="266" t="s">
        <v>43</v>
      </c>
      <c r="F33" s="48">
        <f>'Memoria de calculo 2'!E23</f>
        <v>0</v>
      </c>
      <c r="G33" s="267">
        <v>1.36</v>
      </c>
      <c r="H33" s="48">
        <f t="shared" si="0"/>
        <v>1.76</v>
      </c>
      <c r="I33" s="53">
        <f t="shared" si="1"/>
        <v>0</v>
      </c>
      <c r="J33" s="53"/>
      <c r="K33" s="380"/>
      <c r="L33" s="255"/>
      <c r="M33" s="255"/>
    </row>
    <row r="34" spans="1:13" ht="30" hidden="1" customHeight="1" x14ac:dyDescent="0.2">
      <c r="A34" s="52" t="s">
        <v>268</v>
      </c>
      <c r="B34" s="206" t="s">
        <v>275</v>
      </c>
      <c r="C34" s="289" t="s">
        <v>368</v>
      </c>
      <c r="D34" s="290" t="s">
        <v>391</v>
      </c>
      <c r="E34" s="266" t="s">
        <v>43</v>
      </c>
      <c r="F34" s="48">
        <f>'Memoria de calculo 2'!E24</f>
        <v>0</v>
      </c>
      <c r="G34" s="267">
        <v>1.98</v>
      </c>
      <c r="H34" s="48">
        <f t="shared" si="0"/>
        <v>2.57</v>
      </c>
      <c r="I34" s="53">
        <f t="shared" si="1"/>
        <v>0</v>
      </c>
      <c r="J34" s="53"/>
      <c r="K34" s="380"/>
      <c r="L34" s="8"/>
      <c r="M34" s="8"/>
    </row>
    <row r="35" spans="1:13" ht="38.25" hidden="1" customHeight="1" x14ac:dyDescent="0.2">
      <c r="A35" s="52" t="s">
        <v>269</v>
      </c>
      <c r="B35" s="206" t="s">
        <v>275</v>
      </c>
      <c r="C35" s="268" t="s">
        <v>392</v>
      </c>
      <c r="D35" s="291" t="s">
        <v>393</v>
      </c>
      <c r="E35" s="266" t="s">
        <v>43</v>
      </c>
      <c r="F35" s="48">
        <f>'Memoria de calculo 2'!E25</f>
        <v>0</v>
      </c>
      <c r="G35" s="267">
        <v>1.2</v>
      </c>
      <c r="H35" s="48">
        <f t="shared" si="0"/>
        <v>1.56</v>
      </c>
      <c r="I35" s="53">
        <f t="shared" si="1"/>
        <v>0</v>
      </c>
      <c r="J35" s="53"/>
      <c r="K35" s="380"/>
      <c r="L35" s="8"/>
      <c r="M35" s="8"/>
    </row>
    <row r="36" spans="1:13" ht="12.75" hidden="1" customHeight="1" x14ac:dyDescent="0.2">
      <c r="A36" s="52"/>
      <c r="B36" s="204"/>
      <c r="C36" s="47"/>
      <c r="D36" s="434" t="s">
        <v>49</v>
      </c>
      <c r="E36" s="435"/>
      <c r="F36" s="435"/>
      <c r="G36" s="435"/>
      <c r="H36" s="436"/>
      <c r="I36" s="66">
        <f>SUM(I22:I35)</f>
        <v>0</v>
      </c>
      <c r="J36" s="66"/>
      <c r="K36" s="382"/>
      <c r="L36" s="8"/>
      <c r="M36" s="8"/>
    </row>
    <row r="37" spans="1:13" ht="12.75" hidden="1" customHeight="1" x14ac:dyDescent="0.2">
      <c r="A37" s="54" t="s">
        <v>45</v>
      </c>
      <c r="B37" s="208"/>
      <c r="C37" s="43"/>
      <c r="D37" s="44" t="s">
        <v>251</v>
      </c>
      <c r="E37" s="67"/>
      <c r="F37" s="45"/>
      <c r="G37" s="46"/>
      <c r="H37" s="46"/>
      <c r="I37" s="55"/>
      <c r="J37" s="55"/>
      <c r="K37" s="381"/>
      <c r="L37" s="9"/>
      <c r="M37" s="8"/>
    </row>
    <row r="38" spans="1:13" ht="63.75" hidden="1" customHeight="1" x14ac:dyDescent="0.2">
      <c r="A38" s="120" t="s">
        <v>46</v>
      </c>
      <c r="B38" s="206" t="s">
        <v>275</v>
      </c>
      <c r="C38" s="266" t="s">
        <v>394</v>
      </c>
      <c r="D38" s="265" t="s">
        <v>252</v>
      </c>
      <c r="E38" s="45" t="s">
        <v>47</v>
      </c>
      <c r="F38" s="46">
        <f>'Memoria de calculo 2'!E27</f>
        <v>0</v>
      </c>
      <c r="G38" s="264">
        <v>44.73</v>
      </c>
      <c r="H38" s="48">
        <f>ROUND(G38+(G38*$I$10),2)</f>
        <v>58.05</v>
      </c>
      <c r="I38" s="53">
        <f t="shared" ref="I38" si="2">ROUND((F38*H38),2)</f>
        <v>0</v>
      </c>
      <c r="J38" s="53"/>
      <c r="K38" s="380"/>
      <c r="L38" s="14"/>
      <c r="M38" s="8"/>
    </row>
    <row r="39" spans="1:13" ht="12.75" hidden="1" customHeight="1" x14ac:dyDescent="0.2">
      <c r="A39" s="231"/>
      <c r="B39" s="232"/>
      <c r="C39" s="233"/>
      <c r="D39" s="434" t="s">
        <v>49</v>
      </c>
      <c r="E39" s="435"/>
      <c r="F39" s="435"/>
      <c r="G39" s="435"/>
      <c r="H39" s="436"/>
      <c r="I39" s="66">
        <f>SUM(I38)</f>
        <v>0</v>
      </c>
      <c r="J39" s="66"/>
      <c r="K39" s="382"/>
      <c r="L39" s="14"/>
      <c r="M39" s="8"/>
    </row>
    <row r="40" spans="1:13" ht="42.75" hidden="1" customHeight="1" x14ac:dyDescent="0.2">
      <c r="A40" s="18" t="s">
        <v>51</v>
      </c>
      <c r="B40" s="94"/>
      <c r="C40" s="402" t="str">
        <f>'Memoria de calculo 1'!A14</f>
        <v>RUA VICINAL B - CONJUNTO HABITACIONAL ALVARO CORDEIRO</v>
      </c>
      <c r="D40" s="403"/>
      <c r="E40" s="403"/>
      <c r="F40" s="403"/>
      <c r="G40" s="403"/>
      <c r="H40" s="403"/>
      <c r="I40" s="459"/>
      <c r="J40" s="365"/>
      <c r="K40" s="365"/>
      <c r="L40" s="19"/>
    </row>
    <row r="41" spans="1:13" ht="12.75" hidden="1" customHeight="1" x14ac:dyDescent="0.2">
      <c r="A41" s="146" t="s">
        <v>417</v>
      </c>
      <c r="B41" s="203"/>
      <c r="C41" s="49"/>
      <c r="D41" s="121" t="s">
        <v>19</v>
      </c>
      <c r="E41" s="64"/>
      <c r="F41" s="50"/>
      <c r="G41" s="50"/>
      <c r="H41" s="50">
        <f t="shared" ref="H41:H55" si="3">ROUND(G41+(G41*$I$10),2)</f>
        <v>0</v>
      </c>
      <c r="I41" s="51">
        <f t="shared" ref="I41:I55" si="4">ROUND((F41*H41),2)</f>
        <v>0</v>
      </c>
      <c r="J41" s="51"/>
      <c r="K41" s="380"/>
      <c r="L41" s="8"/>
    </row>
    <row r="42" spans="1:13" ht="25.5" hidden="1" customHeight="1" x14ac:dyDescent="0.2">
      <c r="A42" s="120" t="s">
        <v>424</v>
      </c>
      <c r="B42" s="206" t="s">
        <v>275</v>
      </c>
      <c r="C42" s="263" t="s">
        <v>381</v>
      </c>
      <c r="D42" s="268" t="s">
        <v>41</v>
      </c>
      <c r="E42" s="65" t="s">
        <v>42</v>
      </c>
      <c r="F42" s="48">
        <f>'Memoria de calculo 2'!E30</f>
        <v>0</v>
      </c>
      <c r="G42" s="267">
        <v>4.42</v>
      </c>
      <c r="H42" s="48">
        <f t="shared" si="3"/>
        <v>5.74</v>
      </c>
      <c r="I42" s="53">
        <f t="shared" si="4"/>
        <v>0</v>
      </c>
      <c r="J42" s="53"/>
      <c r="K42" s="380"/>
      <c r="L42" s="8"/>
    </row>
    <row r="43" spans="1:13" ht="38.25" hidden="1" customHeight="1" x14ac:dyDescent="0.2">
      <c r="A43" s="120" t="s">
        <v>425</v>
      </c>
      <c r="B43" s="206" t="s">
        <v>275</v>
      </c>
      <c r="C43" s="263" t="s">
        <v>382</v>
      </c>
      <c r="D43" s="268" t="s">
        <v>370</v>
      </c>
      <c r="E43" s="45" t="s">
        <v>43</v>
      </c>
      <c r="F43" s="48">
        <f>'Memoria de calculo 2'!E31</f>
        <v>0</v>
      </c>
      <c r="G43" s="267">
        <v>4.7699999999999996</v>
      </c>
      <c r="H43" s="48">
        <f t="shared" si="3"/>
        <v>6.19</v>
      </c>
      <c r="I43" s="53">
        <f t="shared" si="4"/>
        <v>0</v>
      </c>
      <c r="J43" s="53"/>
      <c r="K43" s="380"/>
    </row>
    <row r="44" spans="1:13" ht="12.75" hidden="1" customHeight="1" x14ac:dyDescent="0.2">
      <c r="A44" s="120" t="s">
        <v>426</v>
      </c>
      <c r="B44" s="206" t="s">
        <v>275</v>
      </c>
      <c r="C44" s="266" t="s">
        <v>384</v>
      </c>
      <c r="D44" s="268" t="s">
        <v>383</v>
      </c>
      <c r="E44" s="65" t="s">
        <v>26</v>
      </c>
      <c r="F44" s="48">
        <f>'Memoria de calculo 2'!E32</f>
        <v>0</v>
      </c>
      <c r="G44" s="267">
        <v>1.2</v>
      </c>
      <c r="H44" s="48">
        <f t="shared" si="3"/>
        <v>1.56</v>
      </c>
      <c r="I44" s="53">
        <f t="shared" si="4"/>
        <v>0</v>
      </c>
      <c r="J44" s="53"/>
      <c r="K44" s="380"/>
    </row>
    <row r="45" spans="1:13" ht="27" hidden="1" customHeight="1" x14ac:dyDescent="0.2">
      <c r="A45" s="120" t="s">
        <v>427</v>
      </c>
      <c r="B45" s="206" t="s">
        <v>206</v>
      </c>
      <c r="C45" s="284">
        <v>4743</v>
      </c>
      <c r="D45" s="234" t="s">
        <v>202</v>
      </c>
      <c r="E45" s="45" t="s">
        <v>26</v>
      </c>
      <c r="F45" s="48">
        <f>'Memoria de calculo 2'!E33</f>
        <v>0</v>
      </c>
      <c r="G45" s="267">
        <v>64.98</v>
      </c>
      <c r="H45" s="48">
        <f t="shared" si="3"/>
        <v>84.32</v>
      </c>
      <c r="I45" s="53">
        <f t="shared" si="4"/>
        <v>0</v>
      </c>
      <c r="J45" s="53"/>
      <c r="K45" s="380"/>
    </row>
    <row r="46" spans="1:13" ht="42" hidden="1" customHeight="1" x14ac:dyDescent="0.2">
      <c r="A46" s="120" t="s">
        <v>428</v>
      </c>
      <c r="B46" s="299" t="s">
        <v>275</v>
      </c>
      <c r="C46" s="300" t="s">
        <v>368</v>
      </c>
      <c r="D46" s="288" t="s">
        <v>396</v>
      </c>
      <c r="E46" s="45" t="s">
        <v>43</v>
      </c>
      <c r="F46" s="48">
        <f>'Memoria de calculo 2'!E34</f>
        <v>0</v>
      </c>
      <c r="G46" s="267">
        <v>1.98</v>
      </c>
      <c r="H46" s="48">
        <f t="shared" si="3"/>
        <v>2.57</v>
      </c>
      <c r="I46" s="53">
        <f t="shared" si="4"/>
        <v>0</v>
      </c>
      <c r="J46" s="53"/>
      <c r="K46" s="380"/>
    </row>
    <row r="47" spans="1:13" ht="76.5" hidden="1" customHeight="1" x14ac:dyDescent="0.2">
      <c r="A47" s="120" t="s">
        <v>429</v>
      </c>
      <c r="B47" s="206" t="s">
        <v>275</v>
      </c>
      <c r="C47" s="284" t="s">
        <v>385</v>
      </c>
      <c r="D47" s="268" t="s">
        <v>149</v>
      </c>
      <c r="E47" s="251" t="s">
        <v>42</v>
      </c>
      <c r="F47" s="48">
        <f>'Memoria de calculo 2'!E35</f>
        <v>0</v>
      </c>
      <c r="G47" s="267">
        <v>21.14</v>
      </c>
      <c r="H47" s="48">
        <f t="shared" si="3"/>
        <v>27.43</v>
      </c>
      <c r="I47" s="53">
        <f t="shared" si="4"/>
        <v>0</v>
      </c>
      <c r="J47" s="53"/>
      <c r="K47" s="380"/>
    </row>
    <row r="48" spans="1:13" ht="38.25" hidden="1" customHeight="1" x14ac:dyDescent="0.2">
      <c r="A48" s="120" t="s">
        <v>430</v>
      </c>
      <c r="B48" s="206" t="s">
        <v>275</v>
      </c>
      <c r="C48" s="266" t="s">
        <v>280</v>
      </c>
      <c r="D48" s="287" t="s">
        <v>144</v>
      </c>
      <c r="E48" s="286" t="s">
        <v>26</v>
      </c>
      <c r="F48" s="48">
        <f>'Memoria de calculo 2'!E36</f>
        <v>0</v>
      </c>
      <c r="G48" s="267">
        <v>4.09</v>
      </c>
      <c r="H48" s="48">
        <f t="shared" si="3"/>
        <v>5.31</v>
      </c>
      <c r="I48" s="53">
        <f t="shared" si="4"/>
        <v>0</v>
      </c>
      <c r="J48" s="53"/>
      <c r="K48" s="380"/>
      <c r="L48" s="4"/>
    </row>
    <row r="49" spans="1:13" ht="51" hidden="1" customHeight="1" x14ac:dyDescent="0.2">
      <c r="A49" s="120" t="s">
        <v>431</v>
      </c>
      <c r="B49" s="206" t="s">
        <v>275</v>
      </c>
      <c r="C49" s="266" t="s">
        <v>386</v>
      </c>
      <c r="D49" s="268" t="s">
        <v>146</v>
      </c>
      <c r="E49" s="65" t="s">
        <v>26</v>
      </c>
      <c r="F49" s="48">
        <f>'Memoria de calculo 2'!E37</f>
        <v>0</v>
      </c>
      <c r="G49" s="278">
        <v>2.17</v>
      </c>
      <c r="H49" s="48">
        <f t="shared" si="3"/>
        <v>2.82</v>
      </c>
      <c r="I49" s="53">
        <f t="shared" si="4"/>
        <v>0</v>
      </c>
      <c r="J49" s="53"/>
      <c r="K49" s="380"/>
      <c r="L49" s="4"/>
    </row>
    <row r="50" spans="1:13" ht="38.25" hidden="1" customHeight="1" x14ac:dyDescent="0.2">
      <c r="A50" s="120" t="s">
        <v>432</v>
      </c>
      <c r="B50" s="206" t="s">
        <v>275</v>
      </c>
      <c r="C50" s="266" t="s">
        <v>369</v>
      </c>
      <c r="D50" s="268" t="s">
        <v>145</v>
      </c>
      <c r="E50" s="45" t="s">
        <v>44</v>
      </c>
      <c r="F50" s="48">
        <f>'Memoria de calculo 2'!E38</f>
        <v>0</v>
      </c>
      <c r="G50" s="267">
        <v>0.8</v>
      </c>
      <c r="H50" s="48">
        <f t="shared" si="3"/>
        <v>1.04</v>
      </c>
      <c r="I50" s="53">
        <f t="shared" si="4"/>
        <v>0</v>
      </c>
      <c r="J50" s="53"/>
      <c r="K50" s="380"/>
      <c r="L50" s="4"/>
    </row>
    <row r="51" spans="1:13" ht="38.25" hidden="1" customHeight="1" x14ac:dyDescent="0.2">
      <c r="A51" s="120" t="s">
        <v>433</v>
      </c>
      <c r="B51" s="206" t="s">
        <v>275</v>
      </c>
      <c r="C51" s="266" t="s">
        <v>369</v>
      </c>
      <c r="D51" s="268" t="s">
        <v>145</v>
      </c>
      <c r="E51" s="45" t="s">
        <v>44</v>
      </c>
      <c r="F51" s="48">
        <f>'Memoria de calculo 2'!E39</f>
        <v>0</v>
      </c>
      <c r="G51" s="267">
        <v>0.8</v>
      </c>
      <c r="H51" s="48">
        <f t="shared" si="3"/>
        <v>1.04</v>
      </c>
      <c r="I51" s="53">
        <f t="shared" si="4"/>
        <v>0</v>
      </c>
      <c r="J51" s="53"/>
      <c r="K51" s="380"/>
    </row>
    <row r="52" spans="1:13" ht="63.75" hidden="1" customHeight="1" x14ac:dyDescent="0.2">
      <c r="A52" s="120" t="s">
        <v>434</v>
      </c>
      <c r="B52" s="206" t="s">
        <v>275</v>
      </c>
      <c r="C52" s="285" t="s">
        <v>387</v>
      </c>
      <c r="D52" s="268" t="s">
        <v>388</v>
      </c>
      <c r="E52" s="251" t="s">
        <v>502</v>
      </c>
      <c r="F52" s="48">
        <f>'Memoria de calculo 2'!E40</f>
        <v>0</v>
      </c>
      <c r="G52" s="267">
        <v>734.05</v>
      </c>
      <c r="H52" s="48">
        <f t="shared" si="3"/>
        <v>952.57</v>
      </c>
      <c r="I52" s="53">
        <f t="shared" si="4"/>
        <v>0</v>
      </c>
      <c r="J52" s="53"/>
      <c r="K52" s="380"/>
      <c r="L52" s="8"/>
      <c r="M52" s="8"/>
    </row>
    <row r="53" spans="1:13" s="253" customFormat="1" ht="45" hidden="1" customHeight="1" x14ac:dyDescent="0.2">
      <c r="A53" s="120"/>
      <c r="B53" s="206" t="s">
        <v>275</v>
      </c>
      <c r="C53" s="268" t="s">
        <v>389</v>
      </c>
      <c r="D53" s="290" t="s">
        <v>390</v>
      </c>
      <c r="E53" s="266" t="s">
        <v>43</v>
      </c>
      <c r="F53" s="48">
        <f>'Memoria de calculo 2'!E41</f>
        <v>0</v>
      </c>
      <c r="G53" s="267">
        <v>1.36</v>
      </c>
      <c r="H53" s="48">
        <f t="shared" si="3"/>
        <v>1.76</v>
      </c>
      <c r="I53" s="53">
        <f t="shared" si="4"/>
        <v>0</v>
      </c>
      <c r="J53" s="53"/>
      <c r="K53" s="380"/>
      <c r="L53" s="255"/>
      <c r="M53" s="255"/>
    </row>
    <row r="54" spans="1:13" ht="30" hidden="1" customHeight="1" x14ac:dyDescent="0.2">
      <c r="A54" s="120" t="s">
        <v>435</v>
      </c>
      <c r="B54" s="206" t="s">
        <v>275</v>
      </c>
      <c r="C54" s="289" t="s">
        <v>368</v>
      </c>
      <c r="D54" s="290" t="s">
        <v>391</v>
      </c>
      <c r="E54" s="266" t="s">
        <v>43</v>
      </c>
      <c r="F54" s="48">
        <f>'Memoria de calculo 2'!E42</f>
        <v>0</v>
      </c>
      <c r="G54" s="267">
        <v>1.98</v>
      </c>
      <c r="H54" s="48">
        <f t="shared" si="3"/>
        <v>2.57</v>
      </c>
      <c r="I54" s="53">
        <f t="shared" si="4"/>
        <v>0</v>
      </c>
      <c r="J54" s="53"/>
      <c r="K54" s="380"/>
      <c r="L54" s="8"/>
      <c r="M54" s="8"/>
    </row>
    <row r="55" spans="1:13" ht="38.25" hidden="1" customHeight="1" x14ac:dyDescent="0.2">
      <c r="A55" s="120" t="s">
        <v>436</v>
      </c>
      <c r="B55" s="206" t="s">
        <v>275</v>
      </c>
      <c r="C55" s="268" t="s">
        <v>392</v>
      </c>
      <c r="D55" s="291" t="s">
        <v>393</v>
      </c>
      <c r="E55" s="266" t="s">
        <v>43</v>
      </c>
      <c r="F55" s="48">
        <f>'Memoria de calculo 2'!E43</f>
        <v>0</v>
      </c>
      <c r="G55" s="267">
        <v>1.2</v>
      </c>
      <c r="H55" s="48">
        <f t="shared" si="3"/>
        <v>1.56</v>
      </c>
      <c r="I55" s="53">
        <f t="shared" si="4"/>
        <v>0</v>
      </c>
      <c r="J55" s="53"/>
      <c r="K55" s="380"/>
      <c r="L55" s="8"/>
      <c r="M55" s="8"/>
    </row>
    <row r="56" spans="1:13" ht="12.75" hidden="1" customHeight="1" x14ac:dyDescent="0.2">
      <c r="A56" s="52"/>
      <c r="B56" s="204"/>
      <c r="C56" s="47"/>
      <c r="D56" s="434" t="s">
        <v>49</v>
      </c>
      <c r="E56" s="435"/>
      <c r="F56" s="435"/>
      <c r="G56" s="435"/>
      <c r="H56" s="436"/>
      <c r="I56" s="66">
        <f>SUM(I42:I55)</f>
        <v>0</v>
      </c>
      <c r="J56" s="66"/>
      <c r="K56" s="382"/>
      <c r="L56" s="8"/>
      <c r="M56" s="8"/>
    </row>
    <row r="57" spans="1:13" ht="12.75" hidden="1" customHeight="1" x14ac:dyDescent="0.2">
      <c r="A57" s="147" t="s">
        <v>437</v>
      </c>
      <c r="B57" s="208"/>
      <c r="C57" s="43"/>
      <c r="D57" s="44" t="s">
        <v>251</v>
      </c>
      <c r="E57" s="67"/>
      <c r="F57" s="45"/>
      <c r="G57" s="46"/>
      <c r="H57" s="46"/>
      <c r="I57" s="55"/>
      <c r="J57" s="55"/>
      <c r="K57" s="381"/>
      <c r="L57" s="9"/>
      <c r="M57" s="8"/>
    </row>
    <row r="58" spans="1:13" ht="38.25" hidden="1" customHeight="1" x14ac:dyDescent="0.2">
      <c r="A58" s="120" t="s">
        <v>438</v>
      </c>
      <c r="B58" s="206" t="s">
        <v>275</v>
      </c>
      <c r="C58" s="266" t="s">
        <v>394</v>
      </c>
      <c r="D58" s="265" t="s">
        <v>147</v>
      </c>
      <c r="E58" s="45" t="s">
        <v>47</v>
      </c>
      <c r="F58" s="46">
        <f>'Memoria de calculo 2'!E45</f>
        <v>0</v>
      </c>
      <c r="G58" s="264">
        <v>44.73</v>
      </c>
      <c r="H58" s="48">
        <f>ROUND(G58+(G58*$I$10),2)</f>
        <v>58.05</v>
      </c>
      <c r="I58" s="53">
        <f t="shared" ref="I58" si="5">ROUND((F58*H58),2)</f>
        <v>0</v>
      </c>
      <c r="J58" s="53"/>
      <c r="K58" s="380"/>
      <c r="L58" s="14"/>
      <c r="M58" s="8"/>
    </row>
    <row r="59" spans="1:13" ht="12.75" hidden="1" customHeight="1" x14ac:dyDescent="0.2">
      <c r="A59" s="61"/>
      <c r="B59" s="207"/>
      <c r="C59" s="68"/>
      <c r="D59" s="440" t="s">
        <v>49</v>
      </c>
      <c r="E59" s="441"/>
      <c r="F59" s="441"/>
      <c r="G59" s="441"/>
      <c r="H59" s="442"/>
      <c r="I59" s="69">
        <f>SUM(I58)</f>
        <v>0</v>
      </c>
      <c r="J59" s="69"/>
      <c r="K59" s="382"/>
      <c r="L59" s="14"/>
      <c r="M59" s="8"/>
    </row>
    <row r="60" spans="1:13" ht="42.75" hidden="1" customHeight="1" x14ac:dyDescent="0.2">
      <c r="A60" s="18" t="s">
        <v>48</v>
      </c>
      <c r="B60" s="94"/>
      <c r="C60" s="460" t="str">
        <f>'Memoria de calculo 1'!A18</f>
        <v>RUA VICINAL C - CONJUNTO HABITACIONAL ALVARO CORDEIRO</v>
      </c>
      <c r="D60" s="461"/>
      <c r="E60" s="461"/>
      <c r="F60" s="461"/>
      <c r="G60" s="461"/>
      <c r="H60" s="461"/>
      <c r="I60" s="462"/>
      <c r="J60" s="365"/>
      <c r="K60" s="365"/>
    </row>
    <row r="61" spans="1:13" ht="12.75" hidden="1" customHeight="1" x14ac:dyDescent="0.2">
      <c r="A61" s="146" t="s">
        <v>418</v>
      </c>
      <c r="B61" s="203"/>
      <c r="C61" s="49"/>
      <c r="D61" s="121" t="s">
        <v>19</v>
      </c>
      <c r="E61" s="64"/>
      <c r="F61" s="50"/>
      <c r="G61" s="50"/>
      <c r="H61" s="50">
        <f t="shared" ref="H61:H74" si="6">ROUND(G61+(G61*$I$10),2)</f>
        <v>0</v>
      </c>
      <c r="I61" s="51">
        <f t="shared" ref="I61:I74" si="7">ROUND((F61*H61),2)</f>
        <v>0</v>
      </c>
      <c r="J61" s="51"/>
      <c r="K61" s="380"/>
      <c r="L61" s="8"/>
    </row>
    <row r="62" spans="1:13" ht="25.5" hidden="1" customHeight="1" x14ac:dyDescent="0.2">
      <c r="A62" s="120" t="s">
        <v>439</v>
      </c>
      <c r="B62" s="206" t="s">
        <v>275</v>
      </c>
      <c r="C62" s="263" t="s">
        <v>381</v>
      </c>
      <c r="D62" s="268" t="s">
        <v>41</v>
      </c>
      <c r="E62" s="65" t="s">
        <v>42</v>
      </c>
      <c r="F62" s="48">
        <f>'Memoria de calculo 2'!E48</f>
        <v>0</v>
      </c>
      <c r="G62" s="267">
        <v>4.42</v>
      </c>
      <c r="H62" s="48">
        <f t="shared" si="6"/>
        <v>5.74</v>
      </c>
      <c r="I62" s="53">
        <f t="shared" si="7"/>
        <v>0</v>
      </c>
      <c r="J62" s="53"/>
      <c r="K62" s="380"/>
      <c r="L62" s="8"/>
    </row>
    <row r="63" spans="1:13" ht="38.25" hidden="1" customHeight="1" x14ac:dyDescent="0.2">
      <c r="A63" s="120" t="s">
        <v>440</v>
      </c>
      <c r="B63" s="206" t="s">
        <v>275</v>
      </c>
      <c r="C63" s="263" t="s">
        <v>382</v>
      </c>
      <c r="D63" s="268" t="s">
        <v>370</v>
      </c>
      <c r="E63" s="45" t="s">
        <v>43</v>
      </c>
      <c r="F63" s="48">
        <f>'Memoria de calculo 2'!E49</f>
        <v>0</v>
      </c>
      <c r="G63" s="267">
        <v>4.7699999999999996</v>
      </c>
      <c r="H63" s="48">
        <f t="shared" si="6"/>
        <v>6.19</v>
      </c>
      <c r="I63" s="53">
        <f t="shared" si="7"/>
        <v>0</v>
      </c>
      <c r="J63" s="53"/>
      <c r="K63" s="380"/>
    </row>
    <row r="64" spans="1:13" ht="12.75" hidden="1" customHeight="1" x14ac:dyDescent="0.2">
      <c r="A64" s="120" t="s">
        <v>441</v>
      </c>
      <c r="B64" s="206" t="s">
        <v>275</v>
      </c>
      <c r="C64" s="266" t="s">
        <v>384</v>
      </c>
      <c r="D64" s="268" t="s">
        <v>383</v>
      </c>
      <c r="E64" s="65" t="s">
        <v>26</v>
      </c>
      <c r="F64" s="48">
        <f>'Memoria de calculo 2'!E50</f>
        <v>0</v>
      </c>
      <c r="G64" s="267">
        <v>1.2</v>
      </c>
      <c r="H64" s="48">
        <f t="shared" si="6"/>
        <v>1.56</v>
      </c>
      <c r="I64" s="53">
        <f t="shared" si="7"/>
        <v>0</v>
      </c>
      <c r="J64" s="53"/>
      <c r="K64" s="380"/>
    </row>
    <row r="65" spans="1:13" ht="27" hidden="1" customHeight="1" x14ac:dyDescent="0.2">
      <c r="A65" s="120" t="s">
        <v>442</v>
      </c>
      <c r="B65" s="206" t="s">
        <v>206</v>
      </c>
      <c r="C65" s="284">
        <v>4743</v>
      </c>
      <c r="D65" s="234" t="s">
        <v>202</v>
      </c>
      <c r="E65" s="45" t="s">
        <v>26</v>
      </c>
      <c r="F65" s="48">
        <f>'Memoria de calculo 2'!E51</f>
        <v>0</v>
      </c>
      <c r="G65" s="267">
        <v>64.98</v>
      </c>
      <c r="H65" s="48">
        <f t="shared" si="6"/>
        <v>84.32</v>
      </c>
      <c r="I65" s="53">
        <f t="shared" si="7"/>
        <v>0</v>
      </c>
      <c r="J65" s="53"/>
      <c r="K65" s="380"/>
    </row>
    <row r="66" spans="1:13" s="253" customFormat="1" ht="27" hidden="1" customHeight="1" x14ac:dyDescent="0.2">
      <c r="A66" s="120" t="s">
        <v>443</v>
      </c>
      <c r="B66" s="299" t="s">
        <v>275</v>
      </c>
      <c r="C66" s="300" t="s">
        <v>368</v>
      </c>
      <c r="D66" s="288" t="s">
        <v>396</v>
      </c>
      <c r="E66" s="45" t="s">
        <v>43</v>
      </c>
      <c r="F66" s="48">
        <f>'Memoria de calculo 2'!E52</f>
        <v>0</v>
      </c>
      <c r="G66" s="267">
        <v>1.98</v>
      </c>
      <c r="H66" s="48">
        <f t="shared" si="6"/>
        <v>2.57</v>
      </c>
      <c r="I66" s="53">
        <f t="shared" si="7"/>
        <v>0</v>
      </c>
      <c r="J66" s="53"/>
      <c r="K66" s="380"/>
    </row>
    <row r="67" spans="1:13" ht="63" hidden="1" customHeight="1" x14ac:dyDescent="0.2">
      <c r="A67" s="120" t="s">
        <v>444</v>
      </c>
      <c r="B67" s="206" t="s">
        <v>275</v>
      </c>
      <c r="C67" s="284" t="s">
        <v>385</v>
      </c>
      <c r="D67" s="268" t="s">
        <v>149</v>
      </c>
      <c r="E67" s="251" t="s">
        <v>42</v>
      </c>
      <c r="F67" s="48">
        <f>'Memoria de calculo 2'!E53</f>
        <v>0</v>
      </c>
      <c r="G67" s="267">
        <v>21.14</v>
      </c>
      <c r="H67" s="48">
        <f t="shared" si="6"/>
        <v>27.43</v>
      </c>
      <c r="I67" s="53">
        <f t="shared" si="7"/>
        <v>0</v>
      </c>
      <c r="J67" s="53"/>
      <c r="K67" s="380"/>
    </row>
    <row r="68" spans="1:13" ht="38.25" hidden="1" customHeight="1" x14ac:dyDescent="0.2">
      <c r="A68" s="120" t="s">
        <v>445</v>
      </c>
      <c r="B68" s="206" t="s">
        <v>275</v>
      </c>
      <c r="C68" s="266" t="s">
        <v>280</v>
      </c>
      <c r="D68" s="287" t="s">
        <v>144</v>
      </c>
      <c r="E68" s="286" t="s">
        <v>26</v>
      </c>
      <c r="F68" s="48">
        <f>'Memoria de calculo 2'!E54</f>
        <v>0</v>
      </c>
      <c r="G68" s="267">
        <v>4.09</v>
      </c>
      <c r="H68" s="48">
        <f t="shared" si="6"/>
        <v>5.31</v>
      </c>
      <c r="I68" s="53">
        <f t="shared" si="7"/>
        <v>0</v>
      </c>
      <c r="J68" s="53"/>
      <c r="K68" s="380"/>
    </row>
    <row r="69" spans="1:13" ht="51" hidden="1" customHeight="1" x14ac:dyDescent="0.2">
      <c r="A69" s="120" t="s">
        <v>446</v>
      </c>
      <c r="B69" s="206" t="s">
        <v>275</v>
      </c>
      <c r="C69" s="266" t="s">
        <v>386</v>
      </c>
      <c r="D69" s="268" t="s">
        <v>146</v>
      </c>
      <c r="E69" s="65" t="s">
        <v>26</v>
      </c>
      <c r="F69" s="48">
        <f>'Memoria de calculo 2'!E55</f>
        <v>0</v>
      </c>
      <c r="G69" s="278">
        <v>2.17</v>
      </c>
      <c r="H69" s="48">
        <f t="shared" si="6"/>
        <v>2.82</v>
      </c>
      <c r="I69" s="53">
        <f t="shared" si="7"/>
        <v>0</v>
      </c>
      <c r="J69" s="53"/>
      <c r="K69" s="380"/>
      <c r="L69" s="4"/>
    </row>
    <row r="70" spans="1:13" ht="38.25" hidden="1" customHeight="1" x14ac:dyDescent="0.2">
      <c r="A70" s="120" t="s">
        <v>447</v>
      </c>
      <c r="B70" s="206" t="s">
        <v>275</v>
      </c>
      <c r="C70" s="266" t="s">
        <v>369</v>
      </c>
      <c r="D70" s="268" t="s">
        <v>145</v>
      </c>
      <c r="E70" s="45" t="s">
        <v>44</v>
      </c>
      <c r="F70" s="48">
        <f>'Memoria de calculo 2'!E56</f>
        <v>0</v>
      </c>
      <c r="G70" s="267">
        <v>0.8</v>
      </c>
      <c r="H70" s="48">
        <f t="shared" si="6"/>
        <v>1.04</v>
      </c>
      <c r="I70" s="53">
        <f t="shared" si="7"/>
        <v>0</v>
      </c>
      <c r="J70" s="53"/>
      <c r="K70" s="380"/>
      <c r="L70" s="4"/>
    </row>
    <row r="71" spans="1:13" ht="38.25" hidden="1" customHeight="1" x14ac:dyDescent="0.2">
      <c r="A71" s="120" t="s">
        <v>448</v>
      </c>
      <c r="B71" s="206" t="s">
        <v>275</v>
      </c>
      <c r="C71" s="266" t="s">
        <v>369</v>
      </c>
      <c r="D71" s="268" t="s">
        <v>145</v>
      </c>
      <c r="E71" s="45" t="s">
        <v>44</v>
      </c>
      <c r="F71" s="48">
        <f>'Memoria de calculo 2'!E57</f>
        <v>0</v>
      </c>
      <c r="G71" s="267">
        <v>0.8</v>
      </c>
      <c r="H71" s="48">
        <f t="shared" si="6"/>
        <v>1.04</v>
      </c>
      <c r="I71" s="53">
        <f t="shared" si="7"/>
        <v>0</v>
      </c>
      <c r="J71" s="53"/>
      <c r="K71" s="380"/>
      <c r="L71" s="4"/>
    </row>
    <row r="72" spans="1:13" ht="63.75" hidden="1" customHeight="1" x14ac:dyDescent="0.2">
      <c r="A72" s="120" t="s">
        <v>449</v>
      </c>
      <c r="B72" s="206" t="s">
        <v>275</v>
      </c>
      <c r="C72" s="285" t="s">
        <v>387</v>
      </c>
      <c r="D72" s="268" t="s">
        <v>388</v>
      </c>
      <c r="E72" s="251" t="s">
        <v>502</v>
      </c>
      <c r="F72" s="48">
        <f>'Memoria de calculo 2'!E58</f>
        <v>0</v>
      </c>
      <c r="G72" s="267">
        <v>734.05</v>
      </c>
      <c r="H72" s="48">
        <f t="shared" si="6"/>
        <v>952.57</v>
      </c>
      <c r="I72" s="53">
        <f t="shared" si="7"/>
        <v>0</v>
      </c>
      <c r="J72" s="53"/>
      <c r="K72" s="380"/>
    </row>
    <row r="73" spans="1:13" ht="45" hidden="1" customHeight="1" x14ac:dyDescent="0.2">
      <c r="A73" s="120" t="s">
        <v>450</v>
      </c>
      <c r="B73" s="206" t="s">
        <v>275</v>
      </c>
      <c r="C73" s="268" t="s">
        <v>389</v>
      </c>
      <c r="D73" s="290" t="s">
        <v>390</v>
      </c>
      <c r="E73" s="266" t="s">
        <v>43</v>
      </c>
      <c r="F73" s="48">
        <f>'Memoria de calculo 2'!E59</f>
        <v>0</v>
      </c>
      <c r="G73" s="267">
        <v>1.36</v>
      </c>
      <c r="H73" s="48">
        <f t="shared" si="6"/>
        <v>1.76</v>
      </c>
      <c r="I73" s="53">
        <f t="shared" si="7"/>
        <v>0</v>
      </c>
      <c r="J73" s="53"/>
      <c r="K73" s="380"/>
      <c r="L73" s="8"/>
      <c r="M73" s="8"/>
    </row>
    <row r="74" spans="1:13" ht="30" hidden="1" customHeight="1" x14ac:dyDescent="0.2">
      <c r="A74" s="120" t="s">
        <v>451</v>
      </c>
      <c r="B74" s="206" t="s">
        <v>275</v>
      </c>
      <c r="C74" s="289" t="s">
        <v>368</v>
      </c>
      <c r="D74" s="290" t="s">
        <v>391</v>
      </c>
      <c r="E74" s="266" t="s">
        <v>43</v>
      </c>
      <c r="F74" s="48">
        <f>'Memoria de calculo 2'!E60</f>
        <v>0</v>
      </c>
      <c r="G74" s="267">
        <v>1.98</v>
      </c>
      <c r="H74" s="48">
        <f t="shared" si="6"/>
        <v>2.57</v>
      </c>
      <c r="I74" s="53">
        <f t="shared" si="7"/>
        <v>0</v>
      </c>
      <c r="J74" s="53"/>
      <c r="K74" s="380"/>
      <c r="L74" s="8"/>
      <c r="M74" s="8"/>
    </row>
    <row r="75" spans="1:13" ht="38.25" hidden="1" customHeight="1" x14ac:dyDescent="0.2">
      <c r="A75" s="120" t="s">
        <v>452</v>
      </c>
      <c r="B75" s="206" t="s">
        <v>275</v>
      </c>
      <c r="C75" s="268" t="s">
        <v>392</v>
      </c>
      <c r="D75" s="291" t="s">
        <v>393</v>
      </c>
      <c r="E75" s="266" t="s">
        <v>43</v>
      </c>
      <c r="F75" s="48">
        <f>'Memoria de calculo 2'!E61</f>
        <v>0</v>
      </c>
      <c r="G75" s="267">
        <v>1.2</v>
      </c>
      <c r="H75" s="48">
        <f t="shared" ref="H75" si="8">ROUND(G75+(G75*$I$10),2)</f>
        <v>1.56</v>
      </c>
      <c r="I75" s="53">
        <f t="shared" ref="I75" si="9">ROUND((F75*H75),2)</f>
        <v>0</v>
      </c>
      <c r="J75" s="53"/>
      <c r="K75" s="380"/>
      <c r="L75" s="8"/>
      <c r="M75" s="8"/>
    </row>
    <row r="76" spans="1:13" ht="12.75" hidden="1" customHeight="1" x14ac:dyDescent="0.2">
      <c r="A76" s="52"/>
      <c r="B76" s="206"/>
      <c r="C76" s="47"/>
      <c r="D76" s="434" t="s">
        <v>49</v>
      </c>
      <c r="E76" s="435"/>
      <c r="F76" s="435"/>
      <c r="G76" s="435"/>
      <c r="H76" s="436"/>
      <c r="I76" s="66">
        <f>SUM(I62:I75)</f>
        <v>0</v>
      </c>
      <c r="J76" s="66"/>
      <c r="K76" s="382"/>
      <c r="L76" s="8"/>
      <c r="M76" s="8"/>
    </row>
    <row r="77" spans="1:13" ht="12.75" hidden="1" customHeight="1" x14ac:dyDescent="0.2">
      <c r="A77" s="147" t="s">
        <v>453</v>
      </c>
      <c r="B77" s="206" t="s">
        <v>275</v>
      </c>
      <c r="C77" s="43"/>
      <c r="D77" s="44" t="s">
        <v>251</v>
      </c>
      <c r="E77" s="67"/>
      <c r="F77" s="45"/>
      <c r="G77" s="46"/>
      <c r="H77" s="46"/>
      <c r="I77" s="55"/>
      <c r="J77" s="55"/>
      <c r="K77" s="381"/>
      <c r="L77" s="9"/>
      <c r="M77" s="8"/>
    </row>
    <row r="78" spans="1:13" ht="38.25" hidden="1" customHeight="1" x14ac:dyDescent="0.2">
      <c r="A78" s="120" t="s">
        <v>454</v>
      </c>
      <c r="B78" s="206" t="s">
        <v>275</v>
      </c>
      <c r="C78" s="266" t="s">
        <v>394</v>
      </c>
      <c r="D78" s="265" t="s">
        <v>147</v>
      </c>
      <c r="E78" s="45" t="s">
        <v>47</v>
      </c>
      <c r="F78" s="46">
        <f>'Memoria de calculo 2'!E63</f>
        <v>0</v>
      </c>
      <c r="G78" s="264">
        <v>44.73</v>
      </c>
      <c r="H78" s="48">
        <f>ROUND(G78+(G78*$I$10),2)</f>
        <v>58.05</v>
      </c>
      <c r="I78" s="53">
        <f t="shared" ref="I78" si="10">ROUND((F78*H78),2)</f>
        <v>0</v>
      </c>
      <c r="J78" s="53"/>
      <c r="K78" s="380"/>
      <c r="L78" s="14"/>
      <c r="M78" s="8"/>
    </row>
    <row r="79" spans="1:13" ht="12.75" hidden="1" customHeight="1" x14ac:dyDescent="0.2">
      <c r="A79" s="231"/>
      <c r="B79" s="206"/>
      <c r="C79" s="233"/>
      <c r="D79" s="434" t="s">
        <v>49</v>
      </c>
      <c r="E79" s="435"/>
      <c r="F79" s="435"/>
      <c r="G79" s="435"/>
      <c r="H79" s="436"/>
      <c r="I79" s="66">
        <f>SUM(I78)</f>
        <v>0</v>
      </c>
      <c r="J79" s="66"/>
      <c r="K79" s="382"/>
      <c r="L79" s="14"/>
      <c r="M79" s="8"/>
    </row>
    <row r="80" spans="1:13" s="253" customFormat="1" ht="41.25" customHeight="1" x14ac:dyDescent="0.2">
      <c r="A80" s="11" t="s">
        <v>32</v>
      </c>
      <c r="B80" s="94"/>
      <c r="C80" s="402" t="str">
        <f>'Memoria de calculo 1'!A70</f>
        <v>RUA INHAZINHA MENDONÇA - SÃO RAFAEL</v>
      </c>
      <c r="D80" s="403"/>
      <c r="E80" s="403"/>
      <c r="F80" s="403"/>
      <c r="G80" s="403"/>
      <c r="H80" s="403"/>
      <c r="I80" s="403"/>
      <c r="J80" s="403"/>
      <c r="K80" s="365"/>
    </row>
    <row r="81" spans="1:13" s="253" customFormat="1" ht="12.75" customHeight="1" x14ac:dyDescent="0.2">
      <c r="A81" s="146" t="s">
        <v>20</v>
      </c>
      <c r="B81" s="203"/>
      <c r="C81" s="49"/>
      <c r="D81" s="121" t="s">
        <v>19</v>
      </c>
      <c r="E81" s="64"/>
      <c r="F81" s="50"/>
      <c r="G81" s="50"/>
      <c r="H81" s="50">
        <f>ROUND(G81+(G81*$I$10),2)</f>
        <v>0</v>
      </c>
      <c r="I81" s="388">
        <f>ROUND((F81*H81),2)</f>
        <v>0</v>
      </c>
      <c r="J81" s="395" t="s">
        <v>584</v>
      </c>
      <c r="K81" s="380"/>
      <c r="L81" s="255"/>
    </row>
    <row r="82" spans="1:13" s="253" customFormat="1" ht="12.75" customHeight="1" x14ac:dyDescent="0.2">
      <c r="A82" s="120" t="s">
        <v>33</v>
      </c>
      <c r="B82" s="206" t="s">
        <v>275</v>
      </c>
      <c r="C82" s="263" t="s">
        <v>381</v>
      </c>
      <c r="D82" s="268" t="s">
        <v>41</v>
      </c>
      <c r="E82" s="65" t="s">
        <v>42</v>
      </c>
      <c r="F82" s="48">
        <f>'Memoria de calculo 2'!E66</f>
        <v>139.76</v>
      </c>
      <c r="G82" s="385" t="s">
        <v>143</v>
      </c>
      <c r="H82" s="385" t="s">
        <v>143</v>
      </c>
      <c r="I82" s="384" t="s">
        <v>143</v>
      </c>
      <c r="J82" s="396" t="s">
        <v>585</v>
      </c>
      <c r="K82" s="387"/>
      <c r="L82" s="255"/>
    </row>
    <row r="83" spans="1:13" s="253" customFormat="1" ht="12.75" customHeight="1" x14ac:dyDescent="0.2">
      <c r="A83" s="120" t="s">
        <v>34</v>
      </c>
      <c r="B83" s="206" t="s">
        <v>275</v>
      </c>
      <c r="C83" s="263" t="s">
        <v>382</v>
      </c>
      <c r="D83" s="268" t="s">
        <v>370</v>
      </c>
      <c r="E83" s="45" t="s">
        <v>43</v>
      </c>
      <c r="F83" s="48">
        <f>'Memoria de calculo 2'!E67</f>
        <v>1118.08</v>
      </c>
      <c r="G83" s="385" t="s">
        <v>143</v>
      </c>
      <c r="H83" s="385" t="s">
        <v>143</v>
      </c>
      <c r="I83" s="384" t="s">
        <v>143</v>
      </c>
      <c r="J83" s="396" t="s">
        <v>585</v>
      </c>
      <c r="K83" s="387"/>
    </row>
    <row r="84" spans="1:13" s="253" customFormat="1" ht="27.75" customHeight="1" x14ac:dyDescent="0.2">
      <c r="A84" s="120" t="s">
        <v>35</v>
      </c>
      <c r="B84" s="206" t="s">
        <v>275</v>
      </c>
      <c r="C84" s="266" t="s">
        <v>384</v>
      </c>
      <c r="D84" s="268" t="s">
        <v>383</v>
      </c>
      <c r="E84" s="65" t="s">
        <v>26</v>
      </c>
      <c r="F84" s="48">
        <f>'Memoria de calculo 2'!E68</f>
        <v>1552.8799999999999</v>
      </c>
      <c r="G84" s="385" t="s">
        <v>143</v>
      </c>
      <c r="H84" s="385" t="s">
        <v>143</v>
      </c>
      <c r="I84" s="384" t="s">
        <v>143</v>
      </c>
      <c r="J84" s="396" t="s">
        <v>585</v>
      </c>
      <c r="K84" s="387"/>
    </row>
    <row r="85" spans="1:13" s="253" customFormat="1" ht="46.5" customHeight="1" x14ac:dyDescent="0.2">
      <c r="A85" s="120" t="s">
        <v>36</v>
      </c>
      <c r="B85" s="206" t="s">
        <v>206</v>
      </c>
      <c r="C85" s="284">
        <v>4743</v>
      </c>
      <c r="D85" s="234" t="s">
        <v>202</v>
      </c>
      <c r="E85" s="45" t="s">
        <v>26</v>
      </c>
      <c r="F85" s="48">
        <f>'Memoria de calculo 2'!E69</f>
        <v>139.76</v>
      </c>
      <c r="G85" s="385" t="s">
        <v>143</v>
      </c>
      <c r="H85" s="385" t="s">
        <v>143</v>
      </c>
      <c r="I85" s="384" t="s">
        <v>143</v>
      </c>
      <c r="J85" s="396" t="s">
        <v>585</v>
      </c>
      <c r="K85" s="387"/>
    </row>
    <row r="86" spans="1:13" s="253" customFormat="1" ht="46.5" customHeight="1" x14ac:dyDescent="0.2">
      <c r="A86" s="120" t="s">
        <v>37</v>
      </c>
      <c r="B86" s="299" t="s">
        <v>275</v>
      </c>
      <c r="C86" s="300" t="s">
        <v>368</v>
      </c>
      <c r="D86" s="288" t="s">
        <v>396</v>
      </c>
      <c r="E86" s="45" t="s">
        <v>43</v>
      </c>
      <c r="F86" s="48">
        <f>'Memoria de calculo 2'!E70</f>
        <v>8553.31</v>
      </c>
      <c r="G86" s="385" t="s">
        <v>143</v>
      </c>
      <c r="H86" s="385" t="s">
        <v>143</v>
      </c>
      <c r="I86" s="384" t="s">
        <v>143</v>
      </c>
      <c r="J86" s="396" t="s">
        <v>585</v>
      </c>
      <c r="K86" s="387"/>
    </row>
    <row r="87" spans="1:13" s="253" customFormat="1" ht="91.5" customHeight="1" x14ac:dyDescent="0.2">
      <c r="A87" s="120" t="s">
        <v>38</v>
      </c>
      <c r="B87" s="206" t="s">
        <v>275</v>
      </c>
      <c r="C87" s="284" t="s">
        <v>385</v>
      </c>
      <c r="D87" s="268" t="s">
        <v>149</v>
      </c>
      <c r="E87" s="251" t="s">
        <v>42</v>
      </c>
      <c r="F87" s="48">
        <f>'Memoria de calculo 2'!E71</f>
        <v>139.76</v>
      </c>
      <c r="G87" s="267">
        <v>21.14</v>
      </c>
      <c r="H87" s="48">
        <f t="shared" ref="H87:H95" si="11">ROUND(G87+(G87*$I$10),2)</f>
        <v>27.43</v>
      </c>
      <c r="I87" s="375">
        <f t="shared" ref="I87:I95" si="12">ROUND((F87*H87),2)</f>
        <v>3833.62</v>
      </c>
      <c r="J87" s="269" t="s">
        <v>143</v>
      </c>
      <c r="K87" s="380"/>
    </row>
    <row r="88" spans="1:13" s="253" customFormat="1" ht="12.75" customHeight="1" x14ac:dyDescent="0.2">
      <c r="A88" s="120" t="s">
        <v>39</v>
      </c>
      <c r="B88" s="206" t="s">
        <v>275</v>
      </c>
      <c r="C88" s="266" t="s">
        <v>280</v>
      </c>
      <c r="D88" s="287" t="s">
        <v>144</v>
      </c>
      <c r="E88" s="286" t="s">
        <v>26</v>
      </c>
      <c r="F88" s="48">
        <f>'Memoria de calculo 2'!E72</f>
        <v>1509.82</v>
      </c>
      <c r="G88" s="267">
        <v>4.09</v>
      </c>
      <c r="H88" s="48">
        <f t="shared" si="11"/>
        <v>5.31</v>
      </c>
      <c r="I88" s="375">
        <f t="shared" si="12"/>
        <v>8017.14</v>
      </c>
      <c r="J88" s="269" t="s">
        <v>143</v>
      </c>
      <c r="K88" s="380"/>
    </row>
    <row r="89" spans="1:13" s="253" customFormat="1" ht="12.75" customHeight="1" x14ac:dyDescent="0.2">
      <c r="A89" s="120" t="s">
        <v>40</v>
      </c>
      <c r="B89" s="206" t="s">
        <v>275</v>
      </c>
      <c r="C89" s="266" t="s">
        <v>386</v>
      </c>
      <c r="D89" s="268" t="s">
        <v>146</v>
      </c>
      <c r="E89" s="65" t="s">
        <v>26</v>
      </c>
      <c r="F89" s="48">
        <f>'Memoria de calculo 2'!E73</f>
        <v>1380.6299999999999</v>
      </c>
      <c r="G89" s="278">
        <v>2.17</v>
      </c>
      <c r="H89" s="48">
        <f t="shared" si="11"/>
        <v>2.82</v>
      </c>
      <c r="I89" s="375">
        <f t="shared" si="12"/>
        <v>3893.38</v>
      </c>
      <c r="J89" s="269" t="s">
        <v>143</v>
      </c>
      <c r="K89" s="380"/>
      <c r="L89" s="4"/>
    </row>
    <row r="90" spans="1:13" s="253" customFormat="1" ht="12.75" customHeight="1" x14ac:dyDescent="0.2">
      <c r="A90" s="120" t="s">
        <v>100</v>
      </c>
      <c r="B90" s="206" t="s">
        <v>275</v>
      </c>
      <c r="C90" s="266" t="s">
        <v>369</v>
      </c>
      <c r="D90" s="268" t="s">
        <v>145</v>
      </c>
      <c r="E90" s="45" t="s">
        <v>44</v>
      </c>
      <c r="F90" s="48">
        <f>'Memoria de calculo 2'!E74</f>
        <v>942.12767999999994</v>
      </c>
      <c r="G90" s="267">
        <v>0.8</v>
      </c>
      <c r="H90" s="48">
        <f t="shared" si="11"/>
        <v>1.04</v>
      </c>
      <c r="I90" s="375">
        <f t="shared" si="12"/>
        <v>979.81</v>
      </c>
      <c r="J90" s="269" t="s">
        <v>143</v>
      </c>
      <c r="K90" s="380"/>
      <c r="L90" s="4"/>
    </row>
    <row r="91" spans="1:13" s="253" customFormat="1" ht="12.75" customHeight="1" x14ac:dyDescent="0.2">
      <c r="A91" s="120" t="s">
        <v>178</v>
      </c>
      <c r="B91" s="206" t="s">
        <v>275</v>
      </c>
      <c r="C91" s="266" t="s">
        <v>369</v>
      </c>
      <c r="D91" s="268" t="s">
        <v>145</v>
      </c>
      <c r="E91" s="45" t="s">
        <v>44</v>
      </c>
      <c r="F91" s="48">
        <f>'Memoria de calculo 2'!E75</f>
        <v>358.96379999999999</v>
      </c>
      <c r="G91" s="267">
        <v>0.8</v>
      </c>
      <c r="H91" s="48">
        <f t="shared" si="11"/>
        <v>1.04</v>
      </c>
      <c r="I91" s="375">
        <f t="shared" si="12"/>
        <v>373.32</v>
      </c>
      <c r="J91" s="269" t="s">
        <v>143</v>
      </c>
      <c r="K91" s="380"/>
      <c r="L91" s="4"/>
    </row>
    <row r="92" spans="1:13" s="253" customFormat="1" ht="12.75" customHeight="1" x14ac:dyDescent="0.2">
      <c r="A92" s="120" t="s">
        <v>179</v>
      </c>
      <c r="B92" s="206" t="s">
        <v>275</v>
      </c>
      <c r="C92" s="285" t="s">
        <v>387</v>
      </c>
      <c r="D92" s="288" t="s">
        <v>388</v>
      </c>
      <c r="E92" s="251" t="s">
        <v>502</v>
      </c>
      <c r="F92" s="48">
        <f>'Memoria de calculo 2'!E76</f>
        <v>41.42</v>
      </c>
      <c r="G92" s="267">
        <v>734.05</v>
      </c>
      <c r="H92" s="48">
        <f t="shared" si="11"/>
        <v>952.57</v>
      </c>
      <c r="I92" s="375">
        <f t="shared" si="12"/>
        <v>39455.449999999997</v>
      </c>
      <c r="J92" s="269" t="s">
        <v>143</v>
      </c>
      <c r="K92" s="380"/>
    </row>
    <row r="93" spans="1:13" s="253" customFormat="1" ht="12.75" customHeight="1" x14ac:dyDescent="0.2">
      <c r="A93" s="120" t="s">
        <v>268</v>
      </c>
      <c r="B93" s="206" t="s">
        <v>275</v>
      </c>
      <c r="C93" s="268" t="s">
        <v>389</v>
      </c>
      <c r="D93" s="290" t="s">
        <v>390</v>
      </c>
      <c r="E93" s="266" t="s">
        <v>43</v>
      </c>
      <c r="F93" s="48">
        <f>'Memoria de calculo 2'!E77</f>
        <v>3562.12</v>
      </c>
      <c r="G93" s="267">
        <v>1.36</v>
      </c>
      <c r="H93" s="48">
        <f t="shared" si="11"/>
        <v>1.76</v>
      </c>
      <c r="I93" s="375">
        <f t="shared" si="12"/>
        <v>6269.33</v>
      </c>
      <c r="J93" s="269" t="s">
        <v>143</v>
      </c>
      <c r="K93" s="380"/>
      <c r="L93" s="255"/>
      <c r="M93" s="255"/>
    </row>
    <row r="94" spans="1:13" s="253" customFormat="1" ht="12.75" customHeight="1" x14ac:dyDescent="0.2">
      <c r="A94" s="120" t="s">
        <v>269</v>
      </c>
      <c r="B94" s="206" t="s">
        <v>275</v>
      </c>
      <c r="C94" s="289" t="s">
        <v>368</v>
      </c>
      <c r="D94" s="290" t="s">
        <v>391</v>
      </c>
      <c r="E94" s="266" t="s">
        <v>43</v>
      </c>
      <c r="F94" s="48">
        <f>'Memoria de calculo 2'!E78</f>
        <v>135.34</v>
      </c>
      <c r="G94" s="267">
        <v>1.98</v>
      </c>
      <c r="H94" s="48">
        <f t="shared" si="11"/>
        <v>2.57</v>
      </c>
      <c r="I94" s="375">
        <f t="shared" si="12"/>
        <v>347.82</v>
      </c>
      <c r="J94" s="269" t="s">
        <v>143</v>
      </c>
      <c r="K94" s="380"/>
      <c r="L94" s="255"/>
      <c r="M94" s="255"/>
    </row>
    <row r="95" spans="1:13" s="253" customFormat="1" ht="12.75" customHeight="1" x14ac:dyDescent="0.2">
      <c r="A95" s="120" t="s">
        <v>590</v>
      </c>
      <c r="B95" s="206" t="s">
        <v>275</v>
      </c>
      <c r="C95" s="268" t="s">
        <v>392</v>
      </c>
      <c r="D95" s="291" t="s">
        <v>393</v>
      </c>
      <c r="E95" s="266" t="s">
        <v>43</v>
      </c>
      <c r="F95" s="48">
        <f>'Memoria de calculo 2'!E79</f>
        <v>1135.1600000000001</v>
      </c>
      <c r="G95" s="267">
        <v>1.2</v>
      </c>
      <c r="H95" s="48">
        <f t="shared" si="11"/>
        <v>1.56</v>
      </c>
      <c r="I95" s="375">
        <f t="shared" si="12"/>
        <v>1770.85</v>
      </c>
      <c r="J95" s="269" t="s">
        <v>143</v>
      </c>
      <c r="K95" s="380"/>
      <c r="L95" s="255"/>
      <c r="M95" s="255"/>
    </row>
    <row r="96" spans="1:13" s="253" customFormat="1" ht="12.75" customHeight="1" x14ac:dyDescent="0.2">
      <c r="A96" s="52"/>
      <c r="B96" s="204"/>
      <c r="C96" s="47"/>
      <c r="D96" s="434" t="s">
        <v>49</v>
      </c>
      <c r="E96" s="435"/>
      <c r="F96" s="435"/>
      <c r="G96" s="435"/>
      <c r="H96" s="436"/>
      <c r="I96" s="390">
        <f>SUM(I82:I95)</f>
        <v>64940.72</v>
      </c>
      <c r="J96" s="269" t="s">
        <v>143</v>
      </c>
      <c r="K96" s="382"/>
      <c r="L96" s="255"/>
      <c r="M96" s="255"/>
    </row>
    <row r="97" spans="1:13" s="253" customFormat="1" ht="12.75" customHeight="1" x14ac:dyDescent="0.2">
      <c r="A97" s="147" t="s">
        <v>45</v>
      </c>
      <c r="B97" s="208"/>
      <c r="C97" s="43"/>
      <c r="D97" s="44" t="s">
        <v>251</v>
      </c>
      <c r="E97" s="67"/>
      <c r="F97" s="45"/>
      <c r="G97" s="46"/>
      <c r="H97" s="46"/>
      <c r="I97" s="389"/>
      <c r="J97" s="269" t="s">
        <v>143</v>
      </c>
      <c r="K97" s="381"/>
      <c r="L97" s="9"/>
      <c r="M97" s="255"/>
    </row>
    <row r="98" spans="1:13" s="253" customFormat="1" ht="12.75" customHeight="1" x14ac:dyDescent="0.2">
      <c r="A98" s="120" t="s">
        <v>46</v>
      </c>
      <c r="B98" s="206" t="s">
        <v>275</v>
      </c>
      <c r="C98" s="266" t="s">
        <v>394</v>
      </c>
      <c r="D98" s="265" t="s">
        <v>147</v>
      </c>
      <c r="E98" s="45" t="s">
        <v>47</v>
      </c>
      <c r="F98" s="46">
        <f>'Memoria de calculo 2'!E81</f>
        <v>437.99</v>
      </c>
      <c r="G98" s="264">
        <v>44.73</v>
      </c>
      <c r="H98" s="48">
        <f>ROUND(G98+(G98*$I$10),2)</f>
        <v>58.05</v>
      </c>
      <c r="I98" s="375">
        <f t="shared" ref="I98" si="13">ROUND((F98*H98),2)</f>
        <v>25425.32</v>
      </c>
      <c r="J98" s="269" t="s">
        <v>143</v>
      </c>
      <c r="K98" s="380"/>
      <c r="L98" s="256"/>
      <c r="M98" s="255"/>
    </row>
    <row r="99" spans="1:13" s="253" customFormat="1" ht="12.75" customHeight="1" x14ac:dyDescent="0.2">
      <c r="A99" s="231"/>
      <c r="B99" s="232"/>
      <c r="C99" s="233"/>
      <c r="D99" s="437" t="s">
        <v>49</v>
      </c>
      <c r="E99" s="438"/>
      <c r="F99" s="438"/>
      <c r="G99" s="438"/>
      <c r="H99" s="439"/>
      <c r="I99" s="397">
        <f>SUM(I98)</f>
        <v>25425.32</v>
      </c>
      <c r="J99" s="398" t="s">
        <v>143</v>
      </c>
      <c r="K99" s="382"/>
      <c r="L99" s="256"/>
      <c r="M99" s="255"/>
    </row>
    <row r="100" spans="1:13" ht="41.25" customHeight="1" x14ac:dyDescent="0.2">
      <c r="A100" s="12" t="s">
        <v>51</v>
      </c>
      <c r="B100" s="13"/>
      <c r="C100" s="404" t="str">
        <f>'Memoria de calculo 1'!A25</f>
        <v>RUA B - BAIRRO SÃO RAFAEL</v>
      </c>
      <c r="D100" s="404"/>
      <c r="E100" s="404"/>
      <c r="F100" s="404"/>
      <c r="G100" s="404"/>
      <c r="H100" s="404"/>
      <c r="I100" s="404"/>
      <c r="J100" s="404"/>
      <c r="K100" s="365"/>
    </row>
    <row r="101" spans="1:13" ht="12.75" customHeight="1" x14ac:dyDescent="0.2">
      <c r="A101" s="146" t="s">
        <v>417</v>
      </c>
      <c r="B101" s="203"/>
      <c r="C101" s="49"/>
      <c r="D101" s="121" t="s">
        <v>19</v>
      </c>
      <c r="E101" s="64"/>
      <c r="F101" s="50"/>
      <c r="G101" s="50"/>
      <c r="H101" s="50">
        <f t="shared" ref="H101:H115" si="14">ROUND(G101+(G101*$I$10),2)</f>
        <v>0</v>
      </c>
      <c r="I101" s="388">
        <f t="shared" ref="I101:I115" si="15">ROUND((F101*H101),2)</f>
        <v>0</v>
      </c>
      <c r="J101" s="399" t="s">
        <v>143</v>
      </c>
      <c r="K101" s="380"/>
      <c r="L101" s="8"/>
    </row>
    <row r="102" spans="1:13" ht="25.5" customHeight="1" x14ac:dyDescent="0.2">
      <c r="A102" s="120" t="s">
        <v>424</v>
      </c>
      <c r="B102" s="206" t="s">
        <v>275</v>
      </c>
      <c r="C102" s="263" t="s">
        <v>381</v>
      </c>
      <c r="D102" s="268" t="s">
        <v>41</v>
      </c>
      <c r="E102" s="65" t="s">
        <v>42</v>
      </c>
      <c r="F102" s="48">
        <f>'Memoria de calculo 2'!E84</f>
        <v>125.79</v>
      </c>
      <c r="G102" s="267">
        <v>4.42</v>
      </c>
      <c r="H102" s="48">
        <f t="shared" si="14"/>
        <v>5.74</v>
      </c>
      <c r="I102" s="375">
        <f t="shared" si="15"/>
        <v>722.03</v>
      </c>
      <c r="J102" s="269" t="s">
        <v>143</v>
      </c>
      <c r="K102" s="380"/>
      <c r="L102" s="8"/>
    </row>
    <row r="103" spans="1:13" ht="12.75" customHeight="1" x14ac:dyDescent="0.2">
      <c r="A103" s="120" t="s">
        <v>425</v>
      </c>
      <c r="B103" s="206" t="s">
        <v>275</v>
      </c>
      <c r="C103" s="263" t="s">
        <v>382</v>
      </c>
      <c r="D103" s="268" t="s">
        <v>370</v>
      </c>
      <c r="E103" s="45" t="s">
        <v>43</v>
      </c>
      <c r="F103" s="48">
        <f>'Memoria de calculo 2'!E85</f>
        <v>1006.32</v>
      </c>
      <c r="G103" s="267">
        <v>4.7699999999999996</v>
      </c>
      <c r="H103" s="48">
        <f t="shared" si="14"/>
        <v>6.19</v>
      </c>
      <c r="I103" s="375">
        <f t="shared" si="15"/>
        <v>6229.12</v>
      </c>
      <c r="J103" s="269" t="s">
        <v>143</v>
      </c>
      <c r="K103" s="380"/>
    </row>
    <row r="104" spans="1:13" ht="25.5" customHeight="1" x14ac:dyDescent="0.2">
      <c r="A104" s="120" t="s">
        <v>426</v>
      </c>
      <c r="B104" s="206" t="s">
        <v>275</v>
      </c>
      <c r="C104" s="266" t="s">
        <v>384</v>
      </c>
      <c r="D104" s="268" t="s">
        <v>383</v>
      </c>
      <c r="E104" s="65" t="s">
        <v>26</v>
      </c>
      <c r="F104" s="48">
        <f>'Memoria de calculo 2'!E86</f>
        <v>1397.67</v>
      </c>
      <c r="G104" s="267">
        <v>1.2</v>
      </c>
      <c r="H104" s="48">
        <f t="shared" si="14"/>
        <v>1.56</v>
      </c>
      <c r="I104" s="375">
        <f t="shared" si="15"/>
        <v>2180.37</v>
      </c>
      <c r="J104" s="269" t="s">
        <v>143</v>
      </c>
      <c r="K104" s="380"/>
    </row>
    <row r="105" spans="1:13" ht="46.5" customHeight="1" x14ac:dyDescent="0.2">
      <c r="A105" s="120" t="s">
        <v>427</v>
      </c>
      <c r="B105" s="206" t="s">
        <v>206</v>
      </c>
      <c r="C105" s="284">
        <v>4743</v>
      </c>
      <c r="D105" s="234" t="s">
        <v>202</v>
      </c>
      <c r="E105" s="45" t="s">
        <v>26</v>
      </c>
      <c r="F105" s="48">
        <f>'Memoria de calculo 2'!E87</f>
        <v>125.79</v>
      </c>
      <c r="G105" s="267">
        <v>64.98</v>
      </c>
      <c r="H105" s="48">
        <f t="shared" si="14"/>
        <v>84.32</v>
      </c>
      <c r="I105" s="375">
        <f t="shared" si="15"/>
        <v>10606.61</v>
      </c>
      <c r="J105" s="269" t="s">
        <v>143</v>
      </c>
      <c r="K105" s="380"/>
    </row>
    <row r="106" spans="1:13" s="253" customFormat="1" ht="46.5" customHeight="1" x14ac:dyDescent="0.2">
      <c r="A106" s="120" t="s">
        <v>428</v>
      </c>
      <c r="B106" s="299" t="s">
        <v>275</v>
      </c>
      <c r="C106" s="300" t="s">
        <v>368</v>
      </c>
      <c r="D106" s="288" t="s">
        <v>396</v>
      </c>
      <c r="E106" s="45" t="s">
        <v>43</v>
      </c>
      <c r="F106" s="48">
        <f>'Memoria de calculo 2'!E88</f>
        <v>7698.35</v>
      </c>
      <c r="G106" s="267">
        <v>1.98</v>
      </c>
      <c r="H106" s="48">
        <f t="shared" si="14"/>
        <v>2.57</v>
      </c>
      <c r="I106" s="375">
        <f t="shared" si="15"/>
        <v>19784.759999999998</v>
      </c>
      <c r="J106" s="269" t="s">
        <v>143</v>
      </c>
      <c r="K106" s="380"/>
    </row>
    <row r="107" spans="1:13" ht="91.5" customHeight="1" x14ac:dyDescent="0.2">
      <c r="A107" s="120" t="s">
        <v>429</v>
      </c>
      <c r="B107" s="206" t="s">
        <v>275</v>
      </c>
      <c r="C107" s="284" t="s">
        <v>385</v>
      </c>
      <c r="D107" s="268" t="s">
        <v>149</v>
      </c>
      <c r="E107" s="251" t="s">
        <v>42</v>
      </c>
      <c r="F107" s="48">
        <f>'Memoria de calculo 2'!E89</f>
        <v>125.79</v>
      </c>
      <c r="G107" s="267">
        <v>21.14</v>
      </c>
      <c r="H107" s="48">
        <f t="shared" si="14"/>
        <v>27.43</v>
      </c>
      <c r="I107" s="375">
        <f t="shared" si="15"/>
        <v>3450.42</v>
      </c>
      <c r="J107" s="269" t="s">
        <v>143</v>
      </c>
      <c r="K107" s="380"/>
    </row>
    <row r="108" spans="1:13" ht="12.75" customHeight="1" x14ac:dyDescent="0.2">
      <c r="A108" s="120" t="s">
        <v>430</v>
      </c>
      <c r="B108" s="206" t="s">
        <v>275</v>
      </c>
      <c r="C108" s="266" t="s">
        <v>280</v>
      </c>
      <c r="D108" s="287" t="s">
        <v>144</v>
      </c>
      <c r="E108" s="286" t="s">
        <v>26</v>
      </c>
      <c r="F108" s="48">
        <f>'Memoria de calculo 2'!E90</f>
        <v>1356.56</v>
      </c>
      <c r="G108" s="267">
        <v>4.09</v>
      </c>
      <c r="H108" s="48">
        <f t="shared" si="14"/>
        <v>5.31</v>
      </c>
      <c r="I108" s="375">
        <f t="shared" si="15"/>
        <v>7203.33</v>
      </c>
      <c r="J108" s="269" t="s">
        <v>143</v>
      </c>
      <c r="K108" s="380"/>
    </row>
    <row r="109" spans="1:13" ht="12.75" customHeight="1" x14ac:dyDescent="0.2">
      <c r="A109" s="120" t="s">
        <v>431</v>
      </c>
      <c r="B109" s="206" t="s">
        <v>275</v>
      </c>
      <c r="C109" s="266" t="s">
        <v>386</v>
      </c>
      <c r="D109" s="268" t="s">
        <v>146</v>
      </c>
      <c r="E109" s="65" t="s">
        <v>26</v>
      </c>
      <c r="F109" s="48">
        <f>'Memoria de calculo 2'!E91</f>
        <v>1233.24</v>
      </c>
      <c r="G109" s="278">
        <v>2.17</v>
      </c>
      <c r="H109" s="48">
        <f t="shared" si="14"/>
        <v>2.82</v>
      </c>
      <c r="I109" s="375">
        <f t="shared" si="15"/>
        <v>3477.74</v>
      </c>
      <c r="J109" s="269" t="s">
        <v>143</v>
      </c>
      <c r="K109" s="380"/>
      <c r="L109" s="4"/>
    </row>
    <row r="110" spans="1:13" ht="12.75" customHeight="1" x14ac:dyDescent="0.2">
      <c r="A110" s="120" t="s">
        <v>432</v>
      </c>
      <c r="B110" s="206" t="s">
        <v>275</v>
      </c>
      <c r="C110" s="266" t="s">
        <v>369</v>
      </c>
      <c r="D110" s="268" t="s">
        <v>145</v>
      </c>
      <c r="E110" s="45" t="s">
        <v>44</v>
      </c>
      <c r="F110" s="48">
        <f>'Memoria de calculo 2'!E92</f>
        <v>846.49343999999985</v>
      </c>
      <c r="G110" s="267">
        <v>0.8</v>
      </c>
      <c r="H110" s="48">
        <f t="shared" si="14"/>
        <v>1.04</v>
      </c>
      <c r="I110" s="375">
        <f t="shared" si="15"/>
        <v>880.35</v>
      </c>
      <c r="J110" s="269" t="s">
        <v>143</v>
      </c>
      <c r="K110" s="380"/>
      <c r="L110" s="4"/>
    </row>
    <row r="111" spans="1:13" ht="12.75" customHeight="1" x14ac:dyDescent="0.2">
      <c r="A111" s="120" t="s">
        <v>433</v>
      </c>
      <c r="B111" s="206" t="s">
        <v>275</v>
      </c>
      <c r="C111" s="266" t="s">
        <v>369</v>
      </c>
      <c r="D111" s="268" t="s">
        <v>145</v>
      </c>
      <c r="E111" s="45" t="s">
        <v>44</v>
      </c>
      <c r="F111" s="48">
        <f>'Memoria de calculo 2'!E93</f>
        <v>320.64240000000001</v>
      </c>
      <c r="G111" s="267">
        <v>0.8</v>
      </c>
      <c r="H111" s="48">
        <f t="shared" si="14"/>
        <v>1.04</v>
      </c>
      <c r="I111" s="375">
        <f t="shared" si="15"/>
        <v>333.47</v>
      </c>
      <c r="J111" s="269" t="s">
        <v>143</v>
      </c>
      <c r="K111" s="380"/>
      <c r="L111" s="4"/>
    </row>
    <row r="112" spans="1:13" ht="12.75" customHeight="1" x14ac:dyDescent="0.2">
      <c r="A112" s="120" t="s">
        <v>434</v>
      </c>
      <c r="B112" s="206" t="s">
        <v>275</v>
      </c>
      <c r="C112" s="285" t="s">
        <v>387</v>
      </c>
      <c r="D112" s="288" t="s">
        <v>388</v>
      </c>
      <c r="E112" s="251" t="s">
        <v>502</v>
      </c>
      <c r="F112" s="48">
        <f>'Memoria de calculo 2'!E94</f>
        <v>37</v>
      </c>
      <c r="G112" s="267">
        <v>734.05</v>
      </c>
      <c r="H112" s="48">
        <f t="shared" si="14"/>
        <v>952.57</v>
      </c>
      <c r="I112" s="375">
        <f t="shared" si="15"/>
        <v>35245.089999999997</v>
      </c>
      <c r="J112" s="269" t="s">
        <v>143</v>
      </c>
      <c r="K112" s="380"/>
    </row>
    <row r="113" spans="1:13" ht="12.75" customHeight="1" x14ac:dyDescent="0.2">
      <c r="A113" s="120" t="s">
        <v>435</v>
      </c>
      <c r="B113" s="206" t="s">
        <v>275</v>
      </c>
      <c r="C113" s="268" t="s">
        <v>389</v>
      </c>
      <c r="D113" s="290" t="s">
        <v>390</v>
      </c>
      <c r="E113" s="266" t="s">
        <v>43</v>
      </c>
      <c r="F113" s="48">
        <f>'Memoria de calculo 2'!E95</f>
        <v>3182</v>
      </c>
      <c r="G113" s="267">
        <v>1.36</v>
      </c>
      <c r="H113" s="48">
        <f t="shared" si="14"/>
        <v>1.76</v>
      </c>
      <c r="I113" s="375">
        <f t="shared" si="15"/>
        <v>5600.32</v>
      </c>
      <c r="J113" s="269" t="s">
        <v>143</v>
      </c>
      <c r="K113" s="380"/>
      <c r="L113" s="8"/>
      <c r="M113" s="8"/>
    </row>
    <row r="114" spans="1:13" ht="12.75" customHeight="1" x14ac:dyDescent="0.2">
      <c r="A114" s="120" t="s">
        <v>436</v>
      </c>
      <c r="B114" s="206" t="s">
        <v>275</v>
      </c>
      <c r="C114" s="289" t="s">
        <v>368</v>
      </c>
      <c r="D114" s="290" t="s">
        <v>391</v>
      </c>
      <c r="E114" s="266" t="s">
        <v>43</v>
      </c>
      <c r="F114" s="48">
        <f>'Memoria de calculo 2'!E96</f>
        <v>120.9</v>
      </c>
      <c r="G114" s="267">
        <v>1.98</v>
      </c>
      <c r="H114" s="48">
        <f t="shared" si="14"/>
        <v>2.57</v>
      </c>
      <c r="I114" s="375">
        <f t="shared" si="15"/>
        <v>310.70999999999998</v>
      </c>
      <c r="J114" s="269" t="s">
        <v>143</v>
      </c>
      <c r="K114" s="380"/>
      <c r="L114" s="8"/>
      <c r="M114" s="8"/>
    </row>
    <row r="115" spans="1:13" ht="12.75" customHeight="1" x14ac:dyDescent="0.2">
      <c r="A115" s="120" t="s">
        <v>489</v>
      </c>
      <c r="B115" s="206" t="s">
        <v>275</v>
      </c>
      <c r="C115" s="268" t="s">
        <v>392</v>
      </c>
      <c r="D115" s="291" t="s">
        <v>393</v>
      </c>
      <c r="E115" s="266" t="s">
        <v>43</v>
      </c>
      <c r="F115" s="48">
        <f>'Memoria de calculo 2'!E97</f>
        <v>1014.02</v>
      </c>
      <c r="G115" s="267">
        <v>1.2</v>
      </c>
      <c r="H115" s="48">
        <f t="shared" si="14"/>
        <v>1.56</v>
      </c>
      <c r="I115" s="375">
        <f t="shared" si="15"/>
        <v>1581.87</v>
      </c>
      <c r="J115" s="269" t="s">
        <v>143</v>
      </c>
      <c r="K115" s="380"/>
      <c r="L115" s="8"/>
      <c r="M115" s="8"/>
    </row>
    <row r="116" spans="1:13" ht="12.75" customHeight="1" x14ac:dyDescent="0.2">
      <c r="A116" s="52"/>
      <c r="B116" s="204"/>
      <c r="C116" s="47"/>
      <c r="D116" s="434" t="s">
        <v>49</v>
      </c>
      <c r="E116" s="435"/>
      <c r="F116" s="435"/>
      <c r="G116" s="435"/>
      <c r="H116" s="436"/>
      <c r="I116" s="390">
        <f>SUM(I102:I115)</f>
        <v>97606.189999999988</v>
      </c>
      <c r="J116" s="269" t="s">
        <v>143</v>
      </c>
      <c r="K116" s="382"/>
      <c r="L116" s="8"/>
      <c r="M116" s="8"/>
    </row>
    <row r="117" spans="1:13" ht="12.75" customHeight="1" x14ac:dyDescent="0.2">
      <c r="A117" s="147" t="s">
        <v>437</v>
      </c>
      <c r="B117" s="208"/>
      <c r="C117" s="43"/>
      <c r="D117" s="44" t="s">
        <v>251</v>
      </c>
      <c r="E117" s="67"/>
      <c r="F117" s="45"/>
      <c r="G117" s="46"/>
      <c r="H117" s="46"/>
      <c r="I117" s="389"/>
      <c r="J117" s="269" t="s">
        <v>143</v>
      </c>
      <c r="K117" s="381"/>
      <c r="L117" s="9"/>
      <c r="M117" s="8"/>
    </row>
    <row r="118" spans="1:13" ht="12.75" customHeight="1" x14ac:dyDescent="0.2">
      <c r="A118" s="120" t="s">
        <v>438</v>
      </c>
      <c r="B118" s="206" t="s">
        <v>275</v>
      </c>
      <c r="C118" s="266" t="s">
        <v>394</v>
      </c>
      <c r="D118" s="265" t="s">
        <v>147</v>
      </c>
      <c r="E118" s="45" t="s">
        <v>47</v>
      </c>
      <c r="F118" s="46">
        <f>'Memoria de calculo 2'!E99</f>
        <v>387.06</v>
      </c>
      <c r="G118" s="264">
        <v>44.73</v>
      </c>
      <c r="H118" s="48">
        <f>ROUND(G118+(G118*$I$10),2)</f>
        <v>58.05</v>
      </c>
      <c r="I118" s="375">
        <f t="shared" ref="I118" si="16">ROUND((F118*H118),2)</f>
        <v>22468.83</v>
      </c>
      <c r="J118" s="269" t="s">
        <v>143</v>
      </c>
      <c r="K118" s="380"/>
      <c r="L118" s="14"/>
      <c r="M118" s="8"/>
    </row>
    <row r="119" spans="1:13" ht="12.75" customHeight="1" x14ac:dyDescent="0.2">
      <c r="A119" s="231"/>
      <c r="B119" s="232"/>
      <c r="C119" s="233"/>
      <c r="D119" s="437" t="s">
        <v>49</v>
      </c>
      <c r="E119" s="438"/>
      <c r="F119" s="438"/>
      <c r="G119" s="438"/>
      <c r="H119" s="439"/>
      <c r="I119" s="397">
        <f>SUM(I118)</f>
        <v>22468.83</v>
      </c>
      <c r="J119" s="398" t="s">
        <v>143</v>
      </c>
      <c r="K119" s="382"/>
      <c r="L119" s="14"/>
      <c r="M119" s="8"/>
    </row>
    <row r="120" spans="1:13" ht="42" customHeight="1" x14ac:dyDescent="0.2">
      <c r="A120" s="12" t="s">
        <v>48</v>
      </c>
      <c r="B120" s="358"/>
      <c r="C120" s="401" t="str">
        <f>'Memoria de calculo 1'!A29</f>
        <v>RUA TEREZINHA TRECHO 1 - BAIRRO SÃO RAFAEL</v>
      </c>
      <c r="D120" s="401"/>
      <c r="E120" s="401"/>
      <c r="F120" s="401"/>
      <c r="G120" s="401"/>
      <c r="H120" s="401"/>
      <c r="I120" s="401"/>
      <c r="J120" s="392"/>
      <c r="K120" s="362"/>
    </row>
    <row r="121" spans="1:13" ht="12.75" customHeight="1" x14ac:dyDescent="0.2">
      <c r="A121" s="146" t="s">
        <v>418</v>
      </c>
      <c r="B121" s="203"/>
      <c r="C121" s="49"/>
      <c r="D121" s="121" t="s">
        <v>19</v>
      </c>
      <c r="E121" s="64"/>
      <c r="F121" s="50"/>
      <c r="G121" s="50"/>
      <c r="H121" s="50">
        <f t="shared" ref="H121:H126" si="17">ROUND(G121+(G121*$I$10),2)</f>
        <v>0</v>
      </c>
      <c r="I121" s="388">
        <f t="shared" ref="I121:I126" si="18">ROUND((F121*H121),2)</f>
        <v>0</v>
      </c>
      <c r="J121" s="51"/>
      <c r="K121" s="380"/>
      <c r="L121" s="8"/>
    </row>
    <row r="122" spans="1:13" ht="28.5" customHeight="1" x14ac:dyDescent="0.2">
      <c r="A122" s="120" t="s">
        <v>439</v>
      </c>
      <c r="B122" s="206" t="s">
        <v>275</v>
      </c>
      <c r="C122" s="263" t="s">
        <v>381</v>
      </c>
      <c r="D122" s="268" t="s">
        <v>41</v>
      </c>
      <c r="E122" s="65" t="s">
        <v>42</v>
      </c>
      <c r="F122" s="48">
        <f>'Memoria de calculo 2'!E102/2</f>
        <v>15.14</v>
      </c>
      <c r="G122" s="267">
        <v>4.42</v>
      </c>
      <c r="H122" s="48">
        <f t="shared" si="17"/>
        <v>5.74</v>
      </c>
      <c r="I122" s="375">
        <f t="shared" si="18"/>
        <v>86.9</v>
      </c>
      <c r="J122" s="269" t="s">
        <v>586</v>
      </c>
      <c r="K122" s="380"/>
      <c r="L122" s="8"/>
    </row>
    <row r="123" spans="1:13" ht="34.5" customHeight="1" x14ac:dyDescent="0.2">
      <c r="A123" s="120" t="s">
        <v>440</v>
      </c>
      <c r="B123" s="206" t="s">
        <v>275</v>
      </c>
      <c r="C123" s="263" t="s">
        <v>382</v>
      </c>
      <c r="D123" s="268" t="s">
        <v>370</v>
      </c>
      <c r="E123" s="45" t="s">
        <v>43</v>
      </c>
      <c r="F123" s="48">
        <f>'Memoria de calculo 2'!E103/2</f>
        <v>121.12</v>
      </c>
      <c r="G123" s="267">
        <v>4.7699999999999996</v>
      </c>
      <c r="H123" s="48">
        <f t="shared" si="17"/>
        <v>6.19</v>
      </c>
      <c r="I123" s="375">
        <f t="shared" si="18"/>
        <v>749.73</v>
      </c>
      <c r="J123" s="269" t="s">
        <v>586</v>
      </c>
      <c r="K123" s="380"/>
    </row>
    <row r="124" spans="1:13" ht="27" customHeight="1" x14ac:dyDescent="0.2">
      <c r="A124" s="120" t="s">
        <v>441</v>
      </c>
      <c r="B124" s="206" t="s">
        <v>275</v>
      </c>
      <c r="C124" s="266" t="s">
        <v>384</v>
      </c>
      <c r="D124" s="268" t="s">
        <v>383</v>
      </c>
      <c r="E124" s="65" t="s">
        <v>26</v>
      </c>
      <c r="F124" s="48">
        <f>'Memoria de calculo 2'!E104/2</f>
        <v>168.2</v>
      </c>
      <c r="G124" s="267">
        <v>1.2</v>
      </c>
      <c r="H124" s="48">
        <f t="shared" si="17"/>
        <v>1.56</v>
      </c>
      <c r="I124" s="375">
        <f t="shared" si="18"/>
        <v>262.39</v>
      </c>
      <c r="J124" s="269" t="s">
        <v>586</v>
      </c>
      <c r="K124" s="380"/>
    </row>
    <row r="125" spans="1:13" ht="41.25" customHeight="1" x14ac:dyDescent="0.2">
      <c r="A125" s="120" t="s">
        <v>442</v>
      </c>
      <c r="B125" s="206" t="s">
        <v>206</v>
      </c>
      <c r="C125" s="284">
        <v>4743</v>
      </c>
      <c r="D125" s="234" t="s">
        <v>202</v>
      </c>
      <c r="E125" s="45" t="s">
        <v>26</v>
      </c>
      <c r="F125" s="48">
        <f>'Memoria de calculo 2'!E105/2</f>
        <v>15.14</v>
      </c>
      <c r="G125" s="267">
        <v>64.98</v>
      </c>
      <c r="H125" s="48">
        <f t="shared" si="17"/>
        <v>84.32</v>
      </c>
      <c r="I125" s="375">
        <f t="shared" si="18"/>
        <v>1276.5999999999999</v>
      </c>
      <c r="J125" s="269" t="s">
        <v>586</v>
      </c>
      <c r="K125" s="380"/>
    </row>
    <row r="126" spans="1:13" ht="42" customHeight="1" x14ac:dyDescent="0.2">
      <c r="A126" s="120" t="s">
        <v>443</v>
      </c>
      <c r="B126" s="299" t="s">
        <v>275</v>
      </c>
      <c r="C126" s="300" t="s">
        <v>368</v>
      </c>
      <c r="D126" s="288" t="s">
        <v>396</v>
      </c>
      <c r="E126" s="45" t="s">
        <v>43</v>
      </c>
      <c r="F126" s="48">
        <f>'Memoria de calculo 2'!E106/2</f>
        <v>926.57</v>
      </c>
      <c r="G126" s="267">
        <v>1.98</v>
      </c>
      <c r="H126" s="48">
        <f t="shared" si="17"/>
        <v>2.57</v>
      </c>
      <c r="I126" s="375">
        <f t="shared" si="18"/>
        <v>2381.2800000000002</v>
      </c>
      <c r="J126" s="269" t="s">
        <v>586</v>
      </c>
      <c r="K126" s="380"/>
    </row>
    <row r="127" spans="1:13" ht="70.5" customHeight="1" x14ac:dyDescent="0.2">
      <c r="A127" s="120" t="s">
        <v>444</v>
      </c>
      <c r="B127" s="206" t="s">
        <v>275</v>
      </c>
      <c r="C127" s="284" t="s">
        <v>385</v>
      </c>
      <c r="D127" s="268" t="s">
        <v>149</v>
      </c>
      <c r="E127" s="251" t="s">
        <v>42</v>
      </c>
      <c r="F127" s="48">
        <f>'Memoria de calculo 2'!E107</f>
        <v>30.28</v>
      </c>
      <c r="G127" s="267">
        <v>21.14</v>
      </c>
      <c r="H127" s="48">
        <f t="shared" ref="H127:H135" si="19">ROUND(G127+(G127*$I$10),2)</f>
        <v>27.43</v>
      </c>
      <c r="I127" s="375">
        <f t="shared" ref="I127:I135" si="20">ROUND((F127*H127),2)</f>
        <v>830.58</v>
      </c>
      <c r="J127" s="269" t="s">
        <v>143</v>
      </c>
      <c r="K127" s="380"/>
    </row>
    <row r="128" spans="1:13" ht="38.25" customHeight="1" x14ac:dyDescent="0.2">
      <c r="A128" s="120" t="s">
        <v>445</v>
      </c>
      <c r="B128" s="206" t="s">
        <v>275</v>
      </c>
      <c r="C128" s="266" t="s">
        <v>280</v>
      </c>
      <c r="D128" s="287" t="s">
        <v>144</v>
      </c>
      <c r="E128" s="286" t="s">
        <v>26</v>
      </c>
      <c r="F128" s="48">
        <f>'Memoria de calculo 2'!E108</f>
        <v>326.5</v>
      </c>
      <c r="G128" s="267">
        <v>4.09</v>
      </c>
      <c r="H128" s="48">
        <f t="shared" si="19"/>
        <v>5.31</v>
      </c>
      <c r="I128" s="375">
        <f t="shared" si="20"/>
        <v>1733.72</v>
      </c>
      <c r="J128" s="269" t="s">
        <v>143</v>
      </c>
      <c r="K128" s="380"/>
      <c r="L128" s="4"/>
    </row>
    <row r="129" spans="1:13" ht="12.75" customHeight="1" x14ac:dyDescent="0.2">
      <c r="A129" s="120" t="s">
        <v>446</v>
      </c>
      <c r="B129" s="206" t="s">
        <v>275</v>
      </c>
      <c r="C129" s="266" t="s">
        <v>386</v>
      </c>
      <c r="D129" s="268" t="s">
        <v>146</v>
      </c>
      <c r="E129" s="65" t="s">
        <v>26</v>
      </c>
      <c r="F129" s="48">
        <f>'Memoria de calculo 2'!E109</f>
        <v>296.82</v>
      </c>
      <c r="G129" s="278">
        <v>2.17</v>
      </c>
      <c r="H129" s="48">
        <f t="shared" si="19"/>
        <v>2.82</v>
      </c>
      <c r="I129" s="375">
        <f t="shared" si="20"/>
        <v>837.03</v>
      </c>
      <c r="J129" s="269" t="s">
        <v>143</v>
      </c>
      <c r="K129" s="380"/>
      <c r="L129" s="4"/>
    </row>
    <row r="130" spans="1:13" ht="12.75" customHeight="1" x14ac:dyDescent="0.2">
      <c r="A130" s="120" t="s">
        <v>447</v>
      </c>
      <c r="B130" s="206" t="s">
        <v>275</v>
      </c>
      <c r="C130" s="266" t="s">
        <v>369</v>
      </c>
      <c r="D130" s="268" t="s">
        <v>145</v>
      </c>
      <c r="E130" s="45" t="s">
        <v>44</v>
      </c>
      <c r="F130" s="48">
        <f>'Memoria de calculo 2'!E110</f>
        <v>203.73599999999999</v>
      </c>
      <c r="G130" s="267">
        <v>0.8</v>
      </c>
      <c r="H130" s="48">
        <f t="shared" si="19"/>
        <v>1.04</v>
      </c>
      <c r="I130" s="375">
        <f t="shared" si="20"/>
        <v>211.89</v>
      </c>
      <c r="J130" s="269" t="s">
        <v>143</v>
      </c>
      <c r="K130" s="380"/>
      <c r="L130" s="4"/>
    </row>
    <row r="131" spans="1:13" ht="12.75" customHeight="1" x14ac:dyDescent="0.2">
      <c r="A131" s="120" t="s">
        <v>448</v>
      </c>
      <c r="B131" s="206" t="s">
        <v>275</v>
      </c>
      <c r="C131" s="266" t="s">
        <v>369</v>
      </c>
      <c r="D131" s="268" t="s">
        <v>145</v>
      </c>
      <c r="E131" s="45" t="s">
        <v>44</v>
      </c>
      <c r="F131" s="48">
        <f>'Memoria de calculo 2'!E111</f>
        <v>77.173199999999994</v>
      </c>
      <c r="G131" s="267">
        <v>0.8</v>
      </c>
      <c r="H131" s="48">
        <f t="shared" si="19"/>
        <v>1.04</v>
      </c>
      <c r="I131" s="375">
        <f t="shared" si="20"/>
        <v>80.260000000000005</v>
      </c>
      <c r="J131" s="269" t="s">
        <v>143</v>
      </c>
      <c r="K131" s="380"/>
    </row>
    <row r="132" spans="1:13" ht="69" customHeight="1" x14ac:dyDescent="0.2">
      <c r="A132" s="120" t="s">
        <v>449</v>
      </c>
      <c r="B132" s="206" t="s">
        <v>275</v>
      </c>
      <c r="C132" s="285" t="s">
        <v>387</v>
      </c>
      <c r="D132" s="288" t="s">
        <v>388</v>
      </c>
      <c r="E132" s="251" t="s">
        <v>502</v>
      </c>
      <c r="F132" s="48">
        <f>'Memoria de calculo 2'!E112</f>
        <v>8.9</v>
      </c>
      <c r="G132" s="267">
        <v>734.05</v>
      </c>
      <c r="H132" s="48">
        <f t="shared" si="19"/>
        <v>952.57</v>
      </c>
      <c r="I132" s="375">
        <f t="shared" si="20"/>
        <v>8477.8700000000008</v>
      </c>
      <c r="J132" s="269" t="s">
        <v>143</v>
      </c>
      <c r="K132" s="380"/>
      <c r="L132" s="8"/>
      <c r="M132" s="8"/>
    </row>
    <row r="133" spans="1:13" s="253" customFormat="1" ht="69" customHeight="1" x14ac:dyDescent="0.2">
      <c r="A133" s="120" t="s">
        <v>450</v>
      </c>
      <c r="B133" s="206" t="s">
        <v>275</v>
      </c>
      <c r="C133" s="268" t="s">
        <v>389</v>
      </c>
      <c r="D133" s="290" t="s">
        <v>390</v>
      </c>
      <c r="E133" s="266" t="s">
        <v>43</v>
      </c>
      <c r="F133" s="48">
        <f>'Memoria de calculo 2'!E113</f>
        <v>765.4</v>
      </c>
      <c r="G133" s="267">
        <v>1.36</v>
      </c>
      <c r="H133" s="48">
        <f t="shared" si="19"/>
        <v>1.76</v>
      </c>
      <c r="I133" s="375">
        <f t="shared" si="20"/>
        <v>1347.1</v>
      </c>
      <c r="J133" s="269" t="s">
        <v>143</v>
      </c>
      <c r="K133" s="380"/>
      <c r="L133" s="255"/>
      <c r="M133" s="255"/>
    </row>
    <row r="134" spans="1:13" ht="12.75" customHeight="1" x14ac:dyDescent="0.2">
      <c r="A134" s="120" t="s">
        <v>451</v>
      </c>
      <c r="B134" s="206" t="s">
        <v>275</v>
      </c>
      <c r="C134" s="289" t="s">
        <v>368</v>
      </c>
      <c r="D134" s="290" t="s">
        <v>391</v>
      </c>
      <c r="E134" s="266" t="s">
        <v>43</v>
      </c>
      <c r="F134" s="48">
        <f>'Memoria de calculo 2'!E114</f>
        <v>29.08</v>
      </c>
      <c r="G134" s="267">
        <v>1.98</v>
      </c>
      <c r="H134" s="48">
        <f t="shared" si="19"/>
        <v>2.57</v>
      </c>
      <c r="I134" s="375">
        <f t="shared" si="20"/>
        <v>74.739999999999995</v>
      </c>
      <c r="J134" s="269" t="s">
        <v>143</v>
      </c>
      <c r="K134" s="380"/>
      <c r="L134" s="8"/>
      <c r="M134" s="8"/>
    </row>
    <row r="135" spans="1:13" s="253" customFormat="1" ht="38.25" customHeight="1" x14ac:dyDescent="0.2">
      <c r="A135" s="120" t="s">
        <v>452</v>
      </c>
      <c r="B135" s="206" t="s">
        <v>275</v>
      </c>
      <c r="C135" s="268" t="s">
        <v>392</v>
      </c>
      <c r="D135" s="291" t="s">
        <v>393</v>
      </c>
      <c r="E135" s="266" t="s">
        <v>43</v>
      </c>
      <c r="F135" s="48">
        <f>'Memoria de calculo 2'!E115</f>
        <v>243.91</v>
      </c>
      <c r="G135" s="267">
        <v>1.2</v>
      </c>
      <c r="H135" s="48">
        <f t="shared" si="19"/>
        <v>1.56</v>
      </c>
      <c r="I135" s="375">
        <f t="shared" si="20"/>
        <v>380.5</v>
      </c>
      <c r="J135" s="269" t="s">
        <v>143</v>
      </c>
      <c r="K135" s="380"/>
      <c r="L135" s="255"/>
      <c r="M135" s="255"/>
    </row>
    <row r="136" spans="1:13" ht="12.75" customHeight="1" x14ac:dyDescent="0.2">
      <c r="A136" s="52"/>
      <c r="B136" s="204"/>
      <c r="C136" s="47"/>
      <c r="D136" s="434" t="s">
        <v>49</v>
      </c>
      <c r="E136" s="435"/>
      <c r="F136" s="435"/>
      <c r="G136" s="435"/>
      <c r="H136" s="436"/>
      <c r="I136" s="390">
        <f>SUM(I122:I135)</f>
        <v>18730.59</v>
      </c>
      <c r="J136" s="269" t="s">
        <v>143</v>
      </c>
      <c r="K136" s="382"/>
      <c r="L136" s="256">
        <f>I136+I116+I119</f>
        <v>138805.60999999999</v>
      </c>
      <c r="M136" s="8"/>
    </row>
    <row r="137" spans="1:13" s="253" customFormat="1" ht="12.75" customHeight="1" x14ac:dyDescent="0.2">
      <c r="A137" s="147" t="s">
        <v>453</v>
      </c>
      <c r="B137" s="208"/>
      <c r="C137" s="43"/>
      <c r="D137" s="44" t="s">
        <v>251</v>
      </c>
      <c r="E137" s="67"/>
      <c r="F137" s="45"/>
      <c r="G137" s="46"/>
      <c r="H137" s="46"/>
      <c r="I137" s="389"/>
      <c r="J137" s="269" t="s">
        <v>143</v>
      </c>
      <c r="K137" s="381"/>
      <c r="L137" s="9"/>
      <c r="M137" s="255"/>
    </row>
    <row r="138" spans="1:13" s="253" customFormat="1" ht="12.75" customHeight="1" x14ac:dyDescent="0.2">
      <c r="A138" s="120" t="s">
        <v>454</v>
      </c>
      <c r="B138" s="206" t="s">
        <v>275</v>
      </c>
      <c r="C138" s="266" t="s">
        <v>394</v>
      </c>
      <c r="D138" s="265" t="s">
        <v>147</v>
      </c>
      <c r="E138" s="45" t="s">
        <v>47</v>
      </c>
      <c r="F138" s="46">
        <f>'Memoria de calculo 2'!E117</f>
        <v>98.94</v>
      </c>
      <c r="G138" s="264">
        <v>44.73</v>
      </c>
      <c r="H138" s="48">
        <f>ROUND(G138+(G138*$I$10),2)</f>
        <v>58.05</v>
      </c>
      <c r="I138" s="375">
        <f t="shared" ref="I138" si="21">ROUND((F138*H138),2)</f>
        <v>5743.47</v>
      </c>
      <c r="J138" s="269" t="s">
        <v>143</v>
      </c>
      <c r="K138" s="380"/>
      <c r="L138" s="256"/>
      <c r="M138" s="255"/>
    </row>
    <row r="139" spans="1:13" s="253" customFormat="1" ht="12.75" customHeight="1" x14ac:dyDescent="0.2">
      <c r="A139" s="231"/>
      <c r="B139" s="232"/>
      <c r="C139" s="233"/>
      <c r="D139" s="437" t="s">
        <v>49</v>
      </c>
      <c r="E139" s="438"/>
      <c r="F139" s="438"/>
      <c r="G139" s="438"/>
      <c r="H139" s="439"/>
      <c r="I139" s="397">
        <f>SUM(I138)</f>
        <v>5743.47</v>
      </c>
      <c r="J139" s="398" t="s">
        <v>143</v>
      </c>
      <c r="K139" s="382"/>
      <c r="L139" s="256"/>
      <c r="M139" s="255"/>
    </row>
    <row r="140" spans="1:13" s="253" customFormat="1" ht="42" customHeight="1" x14ac:dyDescent="0.2">
      <c r="A140" s="12" t="s">
        <v>52</v>
      </c>
      <c r="B140" s="358"/>
      <c r="C140" s="401" t="str">
        <f>'Memoria de calculo 1'!A85</f>
        <v>RUA TEREZINHA TRECHO 2 - BAIRRO SÃO RAFAEL</v>
      </c>
      <c r="D140" s="401"/>
      <c r="E140" s="401"/>
      <c r="F140" s="401"/>
      <c r="G140" s="401"/>
      <c r="H140" s="401"/>
      <c r="I140" s="401"/>
      <c r="J140" s="392"/>
      <c r="K140" s="362"/>
    </row>
    <row r="141" spans="1:13" s="253" customFormat="1" ht="12.75" customHeight="1" x14ac:dyDescent="0.2">
      <c r="A141" s="146" t="s">
        <v>419</v>
      </c>
      <c r="B141" s="203"/>
      <c r="C141" s="49"/>
      <c r="D141" s="121" t="s">
        <v>19</v>
      </c>
      <c r="E141" s="64"/>
      <c r="F141" s="50"/>
      <c r="G141" s="50"/>
      <c r="H141" s="50">
        <f t="shared" ref="H141:H155" si="22">ROUND(G141+(G141*$I$10),2)</f>
        <v>0</v>
      </c>
      <c r="I141" s="388">
        <f t="shared" ref="I141:I155" si="23">ROUND((F141*H141),2)</f>
        <v>0</v>
      </c>
      <c r="J141" s="51"/>
      <c r="K141" s="380"/>
      <c r="L141" s="255"/>
    </row>
    <row r="142" spans="1:13" s="253" customFormat="1" ht="26.25" customHeight="1" x14ac:dyDescent="0.2">
      <c r="A142" s="120" t="s">
        <v>455</v>
      </c>
      <c r="B142" s="206" t="s">
        <v>275</v>
      </c>
      <c r="C142" s="263" t="s">
        <v>381</v>
      </c>
      <c r="D142" s="268" t="s">
        <v>41</v>
      </c>
      <c r="E142" s="65" t="s">
        <v>42</v>
      </c>
      <c r="F142" s="48">
        <f>'Memoria de calculo 2'!E120/2</f>
        <v>39.49</v>
      </c>
      <c r="G142" s="267">
        <v>4.42</v>
      </c>
      <c r="H142" s="48">
        <f t="shared" si="22"/>
        <v>5.74</v>
      </c>
      <c r="I142" s="375">
        <f t="shared" si="23"/>
        <v>226.67</v>
      </c>
      <c r="J142" s="269" t="s">
        <v>586</v>
      </c>
      <c r="K142" s="380"/>
      <c r="L142" s="255"/>
    </row>
    <row r="143" spans="1:13" s="253" customFormat="1" ht="30.75" customHeight="1" x14ac:dyDescent="0.2">
      <c r="A143" s="120" t="s">
        <v>456</v>
      </c>
      <c r="B143" s="206" t="s">
        <v>275</v>
      </c>
      <c r="C143" s="263" t="s">
        <v>382</v>
      </c>
      <c r="D143" s="268" t="s">
        <v>370</v>
      </c>
      <c r="E143" s="45" t="s">
        <v>43</v>
      </c>
      <c r="F143" s="48">
        <f>'Memoria de calculo 2'!E121/2</f>
        <v>315.92</v>
      </c>
      <c r="G143" s="267">
        <v>4.7699999999999996</v>
      </c>
      <c r="H143" s="48">
        <f t="shared" si="22"/>
        <v>6.19</v>
      </c>
      <c r="I143" s="375">
        <f t="shared" si="23"/>
        <v>1955.54</v>
      </c>
      <c r="J143" s="269" t="s">
        <v>586</v>
      </c>
      <c r="K143" s="380"/>
    </row>
    <row r="144" spans="1:13" s="253" customFormat="1" ht="27" customHeight="1" x14ac:dyDescent="0.2">
      <c r="A144" s="120" t="s">
        <v>457</v>
      </c>
      <c r="B144" s="206" t="s">
        <v>275</v>
      </c>
      <c r="C144" s="266" t="s">
        <v>384</v>
      </c>
      <c r="D144" s="268" t="s">
        <v>383</v>
      </c>
      <c r="E144" s="65" t="s">
        <v>26</v>
      </c>
      <c r="F144" s="48">
        <f>'Memoria de calculo 2'!E122/2</f>
        <v>438.80500000000001</v>
      </c>
      <c r="G144" s="267">
        <v>1.2</v>
      </c>
      <c r="H144" s="48">
        <f t="shared" si="22"/>
        <v>1.56</v>
      </c>
      <c r="I144" s="375">
        <f t="shared" si="23"/>
        <v>684.54</v>
      </c>
      <c r="J144" s="269" t="s">
        <v>586</v>
      </c>
      <c r="K144" s="380"/>
    </row>
    <row r="145" spans="1:13" s="253" customFormat="1" ht="41.25" customHeight="1" x14ac:dyDescent="0.2">
      <c r="A145" s="120" t="s">
        <v>458</v>
      </c>
      <c r="B145" s="206" t="s">
        <v>206</v>
      </c>
      <c r="C145" s="284">
        <v>4743</v>
      </c>
      <c r="D145" s="234" t="s">
        <v>202</v>
      </c>
      <c r="E145" s="45" t="s">
        <v>26</v>
      </c>
      <c r="F145" s="48">
        <f>'Memoria de calculo 2'!E123/2</f>
        <v>39.49</v>
      </c>
      <c r="G145" s="267">
        <v>64.98</v>
      </c>
      <c r="H145" s="48">
        <f t="shared" si="22"/>
        <v>84.32</v>
      </c>
      <c r="I145" s="375">
        <f t="shared" si="23"/>
        <v>3329.8</v>
      </c>
      <c r="J145" s="269" t="s">
        <v>586</v>
      </c>
      <c r="K145" s="380"/>
    </row>
    <row r="146" spans="1:13" s="253" customFormat="1" ht="42" customHeight="1" x14ac:dyDescent="0.2">
      <c r="A146" s="120" t="s">
        <v>459</v>
      </c>
      <c r="B146" s="299" t="s">
        <v>275</v>
      </c>
      <c r="C146" s="300" t="s">
        <v>368</v>
      </c>
      <c r="D146" s="288" t="s">
        <v>396</v>
      </c>
      <c r="E146" s="45" t="s">
        <v>43</v>
      </c>
      <c r="F146" s="48">
        <f>'Memoria de calculo 2'!E124/2</f>
        <v>2416.79</v>
      </c>
      <c r="G146" s="267">
        <v>1.98</v>
      </c>
      <c r="H146" s="48">
        <f t="shared" si="22"/>
        <v>2.57</v>
      </c>
      <c r="I146" s="375">
        <f t="shared" si="23"/>
        <v>6211.15</v>
      </c>
      <c r="J146" s="269" t="s">
        <v>586</v>
      </c>
      <c r="K146" s="380"/>
    </row>
    <row r="147" spans="1:13" s="253" customFormat="1" ht="70.5" customHeight="1" x14ac:dyDescent="0.2">
      <c r="A147" s="120" t="s">
        <v>460</v>
      </c>
      <c r="B147" s="206" t="s">
        <v>275</v>
      </c>
      <c r="C147" s="284" t="s">
        <v>385</v>
      </c>
      <c r="D147" s="268" t="s">
        <v>149</v>
      </c>
      <c r="E147" s="251" t="s">
        <v>42</v>
      </c>
      <c r="F147" s="48">
        <f>'Memoria de calculo 2'!E125</f>
        <v>78.98</v>
      </c>
      <c r="G147" s="267">
        <v>21.14</v>
      </c>
      <c r="H147" s="48">
        <f t="shared" si="22"/>
        <v>27.43</v>
      </c>
      <c r="I147" s="375">
        <f t="shared" si="23"/>
        <v>2166.42</v>
      </c>
      <c r="J147" s="269" t="s">
        <v>143</v>
      </c>
      <c r="K147" s="380"/>
    </row>
    <row r="148" spans="1:13" s="253" customFormat="1" ht="38.25" customHeight="1" x14ac:dyDescent="0.2">
      <c r="A148" s="120" t="s">
        <v>461</v>
      </c>
      <c r="B148" s="206" t="s">
        <v>275</v>
      </c>
      <c r="C148" s="266" t="s">
        <v>280</v>
      </c>
      <c r="D148" s="287" t="s">
        <v>144</v>
      </c>
      <c r="E148" s="286" t="s">
        <v>26</v>
      </c>
      <c r="F148" s="48">
        <f>'Memoria de calculo 2'!E126</f>
        <v>851.8</v>
      </c>
      <c r="G148" s="267">
        <v>4.09</v>
      </c>
      <c r="H148" s="48">
        <f t="shared" si="22"/>
        <v>5.31</v>
      </c>
      <c r="I148" s="375">
        <f t="shared" si="23"/>
        <v>4523.0600000000004</v>
      </c>
      <c r="J148" s="269" t="s">
        <v>143</v>
      </c>
      <c r="K148" s="380"/>
      <c r="L148" s="4"/>
    </row>
    <row r="149" spans="1:13" s="253" customFormat="1" ht="12.75" customHeight="1" x14ac:dyDescent="0.2">
      <c r="A149" s="120" t="s">
        <v>462</v>
      </c>
      <c r="B149" s="206" t="s">
        <v>275</v>
      </c>
      <c r="C149" s="266" t="s">
        <v>386</v>
      </c>
      <c r="D149" s="268" t="s">
        <v>146</v>
      </c>
      <c r="E149" s="65" t="s">
        <v>26</v>
      </c>
      <c r="F149" s="48">
        <f>'Memoria de calculo 2'!E127</f>
        <v>774.36</v>
      </c>
      <c r="G149" s="278">
        <v>2.17</v>
      </c>
      <c r="H149" s="48">
        <f t="shared" si="22"/>
        <v>2.82</v>
      </c>
      <c r="I149" s="375">
        <f t="shared" si="23"/>
        <v>2183.6999999999998</v>
      </c>
      <c r="J149" s="269" t="s">
        <v>143</v>
      </c>
      <c r="K149" s="380"/>
      <c r="L149" s="4"/>
    </row>
    <row r="150" spans="1:13" s="253" customFormat="1" ht="12.75" customHeight="1" x14ac:dyDescent="0.2">
      <c r="A150" s="120" t="s">
        <v>463</v>
      </c>
      <c r="B150" s="206" t="s">
        <v>275</v>
      </c>
      <c r="C150" s="266" t="s">
        <v>369</v>
      </c>
      <c r="D150" s="268" t="s">
        <v>145</v>
      </c>
      <c r="E150" s="45" t="s">
        <v>44</v>
      </c>
      <c r="F150" s="48">
        <f>'Memoria de calculo 2'!E128</f>
        <v>531.52319999999997</v>
      </c>
      <c r="G150" s="267">
        <v>0.8</v>
      </c>
      <c r="H150" s="48">
        <f t="shared" si="22"/>
        <v>1.04</v>
      </c>
      <c r="I150" s="375">
        <f t="shared" si="23"/>
        <v>552.78</v>
      </c>
      <c r="J150" s="269" t="s">
        <v>143</v>
      </c>
      <c r="K150" s="380"/>
      <c r="L150" s="4"/>
    </row>
    <row r="151" spans="1:13" s="253" customFormat="1" ht="12.75" customHeight="1" x14ac:dyDescent="0.2">
      <c r="A151" s="120" t="s">
        <v>464</v>
      </c>
      <c r="B151" s="206" t="s">
        <v>275</v>
      </c>
      <c r="C151" s="266" t="s">
        <v>369</v>
      </c>
      <c r="D151" s="268" t="s">
        <v>145</v>
      </c>
      <c r="E151" s="45" t="s">
        <v>44</v>
      </c>
      <c r="F151" s="48">
        <f>'Memoria de calculo 2'!E129</f>
        <v>201.33360000000002</v>
      </c>
      <c r="G151" s="267">
        <v>0.8</v>
      </c>
      <c r="H151" s="48">
        <f t="shared" si="22"/>
        <v>1.04</v>
      </c>
      <c r="I151" s="375">
        <f t="shared" si="23"/>
        <v>209.39</v>
      </c>
      <c r="J151" s="269" t="s">
        <v>143</v>
      </c>
      <c r="K151" s="380"/>
    </row>
    <row r="152" spans="1:13" s="253" customFormat="1" ht="72" customHeight="1" x14ac:dyDescent="0.2">
      <c r="A152" s="120" t="s">
        <v>465</v>
      </c>
      <c r="B152" s="206" t="s">
        <v>275</v>
      </c>
      <c r="C152" s="285" t="s">
        <v>387</v>
      </c>
      <c r="D152" s="288" t="s">
        <v>388</v>
      </c>
      <c r="E152" s="251" t="s">
        <v>502</v>
      </c>
      <c r="F152" s="48">
        <f>'Memoria de calculo 2'!E130</f>
        <v>23.23</v>
      </c>
      <c r="G152" s="267">
        <v>734.05</v>
      </c>
      <c r="H152" s="48">
        <f t="shared" si="22"/>
        <v>952.57</v>
      </c>
      <c r="I152" s="375">
        <f t="shared" si="23"/>
        <v>22128.2</v>
      </c>
      <c r="J152" s="269" t="s">
        <v>143</v>
      </c>
      <c r="K152" s="380"/>
      <c r="L152" s="255"/>
      <c r="M152" s="255"/>
    </row>
    <row r="153" spans="1:13" s="253" customFormat="1" ht="61.5" customHeight="1" x14ac:dyDescent="0.2">
      <c r="A153" s="120" t="s">
        <v>466</v>
      </c>
      <c r="B153" s="206" t="s">
        <v>275</v>
      </c>
      <c r="C153" s="268" t="s">
        <v>389</v>
      </c>
      <c r="D153" s="290" t="s">
        <v>390</v>
      </c>
      <c r="E153" s="266" t="s">
        <v>43</v>
      </c>
      <c r="F153" s="48">
        <f>'Memoria de calculo 2'!E131</f>
        <v>1997.78</v>
      </c>
      <c r="G153" s="267">
        <v>1.36</v>
      </c>
      <c r="H153" s="48">
        <f t="shared" si="22"/>
        <v>1.76</v>
      </c>
      <c r="I153" s="375">
        <f t="shared" si="23"/>
        <v>3516.09</v>
      </c>
      <c r="J153" s="269" t="s">
        <v>143</v>
      </c>
      <c r="K153" s="380"/>
      <c r="L153" s="255"/>
      <c r="M153" s="255"/>
    </row>
    <row r="154" spans="1:13" s="253" customFormat="1" ht="12.75" customHeight="1" x14ac:dyDescent="0.2">
      <c r="A154" s="120" t="s">
        <v>467</v>
      </c>
      <c r="B154" s="206" t="s">
        <v>275</v>
      </c>
      <c r="C154" s="289" t="s">
        <v>368</v>
      </c>
      <c r="D154" s="290" t="s">
        <v>391</v>
      </c>
      <c r="E154" s="266" t="s">
        <v>43</v>
      </c>
      <c r="F154" s="48">
        <f>'Memoria de calculo 2'!E132</f>
        <v>75.91</v>
      </c>
      <c r="G154" s="267">
        <v>1.98</v>
      </c>
      <c r="H154" s="48">
        <f t="shared" si="22"/>
        <v>2.57</v>
      </c>
      <c r="I154" s="375">
        <f t="shared" si="23"/>
        <v>195.09</v>
      </c>
      <c r="J154" s="269" t="s">
        <v>143</v>
      </c>
      <c r="K154" s="380"/>
      <c r="L154" s="255"/>
      <c r="M154" s="255"/>
    </row>
    <row r="155" spans="1:13" s="253" customFormat="1" ht="38.25" customHeight="1" x14ac:dyDescent="0.2">
      <c r="A155" s="120" t="s">
        <v>468</v>
      </c>
      <c r="B155" s="206" t="s">
        <v>275</v>
      </c>
      <c r="C155" s="268" t="s">
        <v>392</v>
      </c>
      <c r="D155" s="291" t="s">
        <v>393</v>
      </c>
      <c r="E155" s="266" t="s">
        <v>43</v>
      </c>
      <c r="F155" s="48">
        <f>'Memoria de calculo 2'!E133</f>
        <v>636.64</v>
      </c>
      <c r="G155" s="267">
        <v>1.2</v>
      </c>
      <c r="H155" s="48">
        <f t="shared" si="22"/>
        <v>1.56</v>
      </c>
      <c r="I155" s="375">
        <f t="shared" si="23"/>
        <v>993.16</v>
      </c>
      <c r="J155" s="269" t="s">
        <v>143</v>
      </c>
      <c r="K155" s="380"/>
      <c r="L155" s="255"/>
      <c r="M155" s="255"/>
    </row>
    <row r="156" spans="1:13" s="253" customFormat="1" ht="12.75" customHeight="1" x14ac:dyDescent="0.2">
      <c r="A156" s="52"/>
      <c r="B156" s="204"/>
      <c r="C156" s="47"/>
      <c r="D156" s="434" t="s">
        <v>49</v>
      </c>
      <c r="E156" s="435"/>
      <c r="F156" s="435"/>
      <c r="G156" s="435"/>
      <c r="H156" s="436"/>
      <c r="I156" s="390">
        <f>SUM(I142:I155)</f>
        <v>48875.59</v>
      </c>
      <c r="J156" s="269" t="s">
        <v>143</v>
      </c>
      <c r="K156" s="382"/>
      <c r="L156" s="256">
        <f>I156+I136+I139</f>
        <v>73349.649999999994</v>
      </c>
      <c r="M156" s="255"/>
    </row>
    <row r="157" spans="1:13" s="253" customFormat="1" ht="12.75" customHeight="1" x14ac:dyDescent="0.2">
      <c r="A157" s="147" t="s">
        <v>492</v>
      </c>
      <c r="B157" s="208"/>
      <c r="C157" s="43"/>
      <c r="D157" s="44" t="s">
        <v>251</v>
      </c>
      <c r="E157" s="67"/>
      <c r="F157" s="45"/>
      <c r="G157" s="46"/>
      <c r="H157" s="46"/>
      <c r="I157" s="389"/>
      <c r="J157" s="269" t="s">
        <v>143</v>
      </c>
      <c r="K157" s="381"/>
      <c r="L157" s="9"/>
      <c r="M157" s="255"/>
    </row>
    <row r="158" spans="1:13" s="253" customFormat="1" ht="12.75" customHeight="1" x14ac:dyDescent="0.2">
      <c r="A158" s="120" t="s">
        <v>493</v>
      </c>
      <c r="B158" s="206" t="s">
        <v>275</v>
      </c>
      <c r="C158" s="266" t="s">
        <v>394</v>
      </c>
      <c r="D158" s="265" t="s">
        <v>147</v>
      </c>
      <c r="E158" s="45" t="s">
        <v>47</v>
      </c>
      <c r="F158" s="46">
        <f>'Memoria de calculo 2'!E135</f>
        <v>235.33999999999997</v>
      </c>
      <c r="G158" s="264">
        <v>44.73</v>
      </c>
      <c r="H158" s="48">
        <f>ROUND(G158+(G158*$I$10),2)</f>
        <v>58.05</v>
      </c>
      <c r="I158" s="375">
        <f t="shared" ref="I158" si="24">ROUND((F158*H158),2)</f>
        <v>13661.49</v>
      </c>
      <c r="J158" s="269" t="s">
        <v>143</v>
      </c>
      <c r="K158" s="380"/>
      <c r="L158" s="256"/>
      <c r="M158" s="255"/>
    </row>
    <row r="159" spans="1:13" s="253" customFormat="1" ht="12.75" customHeight="1" x14ac:dyDescent="0.2">
      <c r="A159" s="231"/>
      <c r="B159" s="232"/>
      <c r="C159" s="233"/>
      <c r="D159" s="437" t="s">
        <v>49</v>
      </c>
      <c r="E159" s="438"/>
      <c r="F159" s="438"/>
      <c r="G159" s="438"/>
      <c r="H159" s="439"/>
      <c r="I159" s="397">
        <f>SUM(I158)</f>
        <v>13661.49</v>
      </c>
      <c r="J159" s="398" t="s">
        <v>143</v>
      </c>
      <c r="K159" s="382"/>
      <c r="L159" s="256"/>
      <c r="M159" s="255"/>
    </row>
    <row r="160" spans="1:13" s="253" customFormat="1" ht="42" customHeight="1" x14ac:dyDescent="0.2">
      <c r="A160" s="12" t="s">
        <v>53</v>
      </c>
      <c r="B160" s="358"/>
      <c r="C160" s="401" t="str">
        <f>'Memoria de calculo 1'!A37</f>
        <v>AVENIDA SANITARIA - BAIRRO SÃO RAFAEL</v>
      </c>
      <c r="D160" s="401"/>
      <c r="E160" s="401"/>
      <c r="F160" s="401"/>
      <c r="G160" s="401"/>
      <c r="H160" s="401"/>
      <c r="I160" s="401"/>
      <c r="J160" s="401"/>
      <c r="K160" s="362"/>
    </row>
    <row r="161" spans="1:13" s="253" customFormat="1" ht="12.75" customHeight="1" x14ac:dyDescent="0.2">
      <c r="A161" s="146" t="s">
        <v>420</v>
      </c>
      <c r="B161" s="203"/>
      <c r="C161" s="49"/>
      <c r="D161" s="121" t="s">
        <v>19</v>
      </c>
      <c r="E161" s="64"/>
      <c r="F161" s="50"/>
      <c r="G161" s="50"/>
      <c r="H161" s="50">
        <f t="shared" ref="H161:H175" si="25">ROUND(G161+(G161*$I$10),2)</f>
        <v>0</v>
      </c>
      <c r="I161" s="388">
        <f t="shared" ref="I161:I175" si="26">ROUND((F161*H161),2)</f>
        <v>0</v>
      </c>
      <c r="J161" s="51"/>
      <c r="K161" s="380"/>
      <c r="L161" s="255"/>
    </row>
    <row r="162" spans="1:13" s="253" customFormat="1" ht="12.75" customHeight="1" x14ac:dyDescent="0.2">
      <c r="A162" s="120" t="s">
        <v>469</v>
      </c>
      <c r="B162" s="206" t="s">
        <v>275</v>
      </c>
      <c r="C162" s="263" t="s">
        <v>381</v>
      </c>
      <c r="D162" s="268" t="s">
        <v>41</v>
      </c>
      <c r="E162" s="65" t="s">
        <v>42</v>
      </c>
      <c r="F162" s="48">
        <f>'Memoria de calculo 2'!E138</f>
        <v>107.76</v>
      </c>
      <c r="G162" s="385" t="s">
        <v>143</v>
      </c>
      <c r="H162" s="385" t="s">
        <v>143</v>
      </c>
      <c r="I162" s="384" t="s">
        <v>143</v>
      </c>
      <c r="J162" s="396" t="s">
        <v>585</v>
      </c>
      <c r="K162" s="380"/>
      <c r="L162" s="255"/>
    </row>
    <row r="163" spans="1:13" s="253" customFormat="1" ht="12.75" customHeight="1" x14ac:dyDescent="0.2">
      <c r="A163" s="120" t="s">
        <v>470</v>
      </c>
      <c r="B163" s="206" t="s">
        <v>275</v>
      </c>
      <c r="C163" s="263" t="s">
        <v>382</v>
      </c>
      <c r="D163" s="268" t="s">
        <v>370</v>
      </c>
      <c r="E163" s="45" t="s">
        <v>43</v>
      </c>
      <c r="F163" s="48">
        <f>'Memoria de calculo 2'!E139</f>
        <v>862.08</v>
      </c>
      <c r="G163" s="385" t="s">
        <v>143</v>
      </c>
      <c r="H163" s="385" t="s">
        <v>143</v>
      </c>
      <c r="I163" s="384" t="s">
        <v>143</v>
      </c>
      <c r="J163" s="396" t="s">
        <v>585</v>
      </c>
      <c r="K163" s="380"/>
    </row>
    <row r="164" spans="1:13" s="253" customFormat="1" ht="27" customHeight="1" x14ac:dyDescent="0.2">
      <c r="A164" s="120" t="s">
        <v>471</v>
      </c>
      <c r="B164" s="206" t="s">
        <v>275</v>
      </c>
      <c r="C164" s="266" t="s">
        <v>384</v>
      </c>
      <c r="D164" s="268" t="s">
        <v>383</v>
      </c>
      <c r="E164" s="65" t="s">
        <v>26</v>
      </c>
      <c r="F164" s="48">
        <f>'Memoria de calculo 2'!E140</f>
        <v>1197.28</v>
      </c>
      <c r="G164" s="385" t="s">
        <v>143</v>
      </c>
      <c r="H164" s="385" t="s">
        <v>143</v>
      </c>
      <c r="I164" s="384" t="s">
        <v>143</v>
      </c>
      <c r="J164" s="396" t="s">
        <v>585</v>
      </c>
      <c r="K164" s="380"/>
    </row>
    <row r="165" spans="1:13" s="253" customFormat="1" ht="41.25" customHeight="1" x14ac:dyDescent="0.2">
      <c r="A165" s="120" t="s">
        <v>472</v>
      </c>
      <c r="B165" s="206" t="s">
        <v>206</v>
      </c>
      <c r="C165" s="284">
        <v>4743</v>
      </c>
      <c r="D165" s="234" t="s">
        <v>202</v>
      </c>
      <c r="E165" s="45" t="s">
        <v>26</v>
      </c>
      <c r="F165" s="48">
        <f>'Memoria de calculo 2'!E141</f>
        <v>107.76</v>
      </c>
      <c r="G165" s="385" t="s">
        <v>143</v>
      </c>
      <c r="H165" s="385" t="s">
        <v>143</v>
      </c>
      <c r="I165" s="384" t="s">
        <v>143</v>
      </c>
      <c r="J165" s="396" t="s">
        <v>585</v>
      </c>
      <c r="K165" s="380"/>
    </row>
    <row r="166" spans="1:13" s="253" customFormat="1" ht="42" customHeight="1" x14ac:dyDescent="0.2">
      <c r="A166" s="120" t="s">
        <v>473</v>
      </c>
      <c r="B166" s="299" t="s">
        <v>275</v>
      </c>
      <c r="C166" s="300" t="s">
        <v>368</v>
      </c>
      <c r="D166" s="288" t="s">
        <v>396</v>
      </c>
      <c r="E166" s="45" t="s">
        <v>43</v>
      </c>
      <c r="F166" s="48">
        <f>'Memoria de calculo 2'!E142</f>
        <v>6594.91</v>
      </c>
      <c r="G166" s="385" t="s">
        <v>143</v>
      </c>
      <c r="H166" s="385" t="s">
        <v>143</v>
      </c>
      <c r="I166" s="384" t="s">
        <v>143</v>
      </c>
      <c r="J166" s="396" t="s">
        <v>585</v>
      </c>
      <c r="K166" s="380"/>
    </row>
    <row r="167" spans="1:13" s="253" customFormat="1" ht="70.5" customHeight="1" x14ac:dyDescent="0.2">
      <c r="A167" s="120" t="s">
        <v>474</v>
      </c>
      <c r="B167" s="206" t="s">
        <v>275</v>
      </c>
      <c r="C167" s="284" t="s">
        <v>385</v>
      </c>
      <c r="D167" s="268" t="s">
        <v>149</v>
      </c>
      <c r="E167" s="251" t="s">
        <v>42</v>
      </c>
      <c r="F167" s="48">
        <f>'Memoria de calculo 2'!E143</f>
        <v>107.76</v>
      </c>
      <c r="G167" s="267">
        <v>21.14</v>
      </c>
      <c r="H167" s="48">
        <f t="shared" si="25"/>
        <v>27.43</v>
      </c>
      <c r="I167" s="375">
        <f t="shared" si="26"/>
        <v>2955.86</v>
      </c>
      <c r="J167" s="269" t="s">
        <v>143</v>
      </c>
      <c r="K167" s="380"/>
    </row>
    <row r="168" spans="1:13" s="253" customFormat="1" ht="38.25" customHeight="1" x14ac:dyDescent="0.2">
      <c r="A168" s="120" t="s">
        <v>475</v>
      </c>
      <c r="B168" s="206" t="s">
        <v>275</v>
      </c>
      <c r="C168" s="266" t="s">
        <v>280</v>
      </c>
      <c r="D168" s="287" t="s">
        <v>144</v>
      </c>
      <c r="E168" s="286" t="s">
        <v>26</v>
      </c>
      <c r="F168" s="48">
        <f>'Memoria de calculo 2'!E144</f>
        <v>1162.06</v>
      </c>
      <c r="G168" s="267">
        <v>4.09</v>
      </c>
      <c r="H168" s="48">
        <f t="shared" si="25"/>
        <v>5.31</v>
      </c>
      <c r="I168" s="375">
        <f t="shared" si="26"/>
        <v>6170.54</v>
      </c>
      <c r="J168" s="269" t="s">
        <v>143</v>
      </c>
      <c r="K168" s="380"/>
      <c r="L168" s="4"/>
    </row>
    <row r="169" spans="1:13" s="253" customFormat="1" ht="12.75" customHeight="1" x14ac:dyDescent="0.2">
      <c r="A169" s="120" t="s">
        <v>476</v>
      </c>
      <c r="B169" s="206" t="s">
        <v>275</v>
      </c>
      <c r="C169" s="266" t="s">
        <v>386</v>
      </c>
      <c r="D169" s="268" t="s">
        <v>146</v>
      </c>
      <c r="E169" s="65" t="s">
        <v>26</v>
      </c>
      <c r="F169" s="48">
        <f>'Memoria de calculo 2'!E145</f>
        <v>1056.42</v>
      </c>
      <c r="G169" s="278">
        <v>2.17</v>
      </c>
      <c r="H169" s="48">
        <f t="shared" si="25"/>
        <v>2.82</v>
      </c>
      <c r="I169" s="375">
        <f t="shared" si="26"/>
        <v>2979.1</v>
      </c>
      <c r="J169" s="269" t="s">
        <v>143</v>
      </c>
      <c r="K169" s="380"/>
      <c r="L169" s="4"/>
    </row>
    <row r="170" spans="1:13" s="253" customFormat="1" ht="12.75" customHeight="1" x14ac:dyDescent="0.2">
      <c r="A170" s="120" t="s">
        <v>477</v>
      </c>
      <c r="B170" s="206" t="s">
        <v>275</v>
      </c>
      <c r="C170" s="266" t="s">
        <v>369</v>
      </c>
      <c r="D170" s="268" t="s">
        <v>145</v>
      </c>
      <c r="E170" s="45" t="s">
        <v>44</v>
      </c>
      <c r="F170" s="48">
        <f>'Memoria de calculo 2'!E146</f>
        <v>725.12543999999991</v>
      </c>
      <c r="G170" s="267">
        <v>0.8</v>
      </c>
      <c r="H170" s="48">
        <f t="shared" si="25"/>
        <v>1.04</v>
      </c>
      <c r="I170" s="375">
        <f t="shared" si="26"/>
        <v>754.13</v>
      </c>
      <c r="J170" s="269" t="s">
        <v>143</v>
      </c>
      <c r="K170" s="380"/>
      <c r="L170" s="4"/>
    </row>
    <row r="171" spans="1:13" s="253" customFormat="1" ht="12.75" customHeight="1" x14ac:dyDescent="0.2">
      <c r="A171" s="120" t="s">
        <v>478</v>
      </c>
      <c r="B171" s="206" t="s">
        <v>275</v>
      </c>
      <c r="C171" s="266" t="s">
        <v>369</v>
      </c>
      <c r="D171" s="268" t="s">
        <v>145</v>
      </c>
      <c r="E171" s="45" t="s">
        <v>44</v>
      </c>
      <c r="F171" s="48">
        <f>'Memoria de calculo 2'!E147</f>
        <v>274.66919999999999</v>
      </c>
      <c r="G171" s="267">
        <v>0.8</v>
      </c>
      <c r="H171" s="48">
        <f t="shared" si="25"/>
        <v>1.04</v>
      </c>
      <c r="I171" s="375">
        <f t="shared" si="26"/>
        <v>285.66000000000003</v>
      </c>
      <c r="J171" s="269" t="s">
        <v>143</v>
      </c>
      <c r="K171" s="380"/>
    </row>
    <row r="172" spans="1:13" s="253" customFormat="1" ht="69" customHeight="1" x14ac:dyDescent="0.2">
      <c r="A172" s="120" t="s">
        <v>479</v>
      </c>
      <c r="B172" s="206" t="s">
        <v>275</v>
      </c>
      <c r="C172" s="285" t="s">
        <v>387</v>
      </c>
      <c r="D172" s="288" t="s">
        <v>388</v>
      </c>
      <c r="E172" s="251" t="s">
        <v>502</v>
      </c>
      <c r="F172" s="48">
        <f>'Memoria de calculo 2'!E148</f>
        <v>31.69</v>
      </c>
      <c r="G172" s="267">
        <v>734.05</v>
      </c>
      <c r="H172" s="48">
        <f t="shared" si="25"/>
        <v>952.57</v>
      </c>
      <c r="I172" s="375">
        <f t="shared" si="26"/>
        <v>30186.94</v>
      </c>
      <c r="J172" s="269" t="s">
        <v>143</v>
      </c>
      <c r="K172" s="380"/>
      <c r="L172" s="255"/>
      <c r="M172" s="255"/>
    </row>
    <row r="173" spans="1:13" s="253" customFormat="1" ht="69" customHeight="1" x14ac:dyDescent="0.2">
      <c r="A173" s="120" t="s">
        <v>480</v>
      </c>
      <c r="B173" s="206" t="s">
        <v>275</v>
      </c>
      <c r="C173" s="268" t="s">
        <v>389</v>
      </c>
      <c r="D173" s="290" t="s">
        <v>390</v>
      </c>
      <c r="E173" s="266" t="s">
        <v>43</v>
      </c>
      <c r="F173" s="48">
        <f>'Memoria de calculo 2'!E149</f>
        <v>2725.34</v>
      </c>
      <c r="G173" s="267">
        <v>1.36</v>
      </c>
      <c r="H173" s="48">
        <f t="shared" si="25"/>
        <v>1.76</v>
      </c>
      <c r="I173" s="375">
        <f t="shared" si="26"/>
        <v>4796.6000000000004</v>
      </c>
      <c r="J173" s="269" t="s">
        <v>143</v>
      </c>
      <c r="K173" s="380"/>
      <c r="L173" s="255"/>
      <c r="M173" s="255"/>
    </row>
    <row r="174" spans="1:13" s="253" customFormat="1" ht="12.75" customHeight="1" x14ac:dyDescent="0.2">
      <c r="A174" s="120" t="s">
        <v>481</v>
      </c>
      <c r="B174" s="206" t="s">
        <v>275</v>
      </c>
      <c r="C174" s="289" t="s">
        <v>368</v>
      </c>
      <c r="D174" s="290" t="s">
        <v>391</v>
      </c>
      <c r="E174" s="266" t="s">
        <v>43</v>
      </c>
      <c r="F174" s="48">
        <f>'Memoria de calculo 2'!E150</f>
        <v>103.55</v>
      </c>
      <c r="G174" s="267">
        <v>1.98</v>
      </c>
      <c r="H174" s="48">
        <f t="shared" si="25"/>
        <v>2.57</v>
      </c>
      <c r="I174" s="375">
        <f t="shared" si="26"/>
        <v>266.12</v>
      </c>
      <c r="J174" s="269" t="s">
        <v>143</v>
      </c>
      <c r="K174" s="380"/>
      <c r="L174" s="255"/>
      <c r="M174" s="255"/>
    </row>
    <row r="175" spans="1:13" s="253" customFormat="1" ht="38.25" customHeight="1" x14ac:dyDescent="0.2">
      <c r="A175" s="120" t="s">
        <v>482</v>
      </c>
      <c r="B175" s="206" t="s">
        <v>275</v>
      </c>
      <c r="C175" s="268" t="s">
        <v>392</v>
      </c>
      <c r="D175" s="291" t="s">
        <v>393</v>
      </c>
      <c r="E175" s="266" t="s">
        <v>43</v>
      </c>
      <c r="F175" s="48">
        <f>'Memoria de calculo 2'!E151</f>
        <v>868.5</v>
      </c>
      <c r="G175" s="267">
        <v>1.2</v>
      </c>
      <c r="H175" s="48">
        <f t="shared" si="25"/>
        <v>1.56</v>
      </c>
      <c r="I175" s="375">
        <f t="shared" si="26"/>
        <v>1354.86</v>
      </c>
      <c r="J175" s="269" t="s">
        <v>143</v>
      </c>
      <c r="K175" s="380"/>
      <c r="L175" s="255"/>
      <c r="M175" s="255"/>
    </row>
    <row r="176" spans="1:13" s="253" customFormat="1" ht="12.75" customHeight="1" x14ac:dyDescent="0.2">
      <c r="A176" s="52"/>
      <c r="B176" s="204"/>
      <c r="C176" s="47"/>
      <c r="D176" s="434" t="s">
        <v>49</v>
      </c>
      <c r="E176" s="435"/>
      <c r="F176" s="435"/>
      <c r="G176" s="435"/>
      <c r="H176" s="436"/>
      <c r="I176" s="390">
        <f>SUM(I162:I175)</f>
        <v>49749.81</v>
      </c>
      <c r="J176" s="269" t="s">
        <v>143</v>
      </c>
      <c r="K176" s="382"/>
      <c r="L176" s="256">
        <f>I176+I156+I159</f>
        <v>112286.89</v>
      </c>
      <c r="M176" s="255"/>
    </row>
    <row r="177" spans="1:13" s="253" customFormat="1" ht="12.75" customHeight="1" x14ac:dyDescent="0.2">
      <c r="A177" s="147" t="s">
        <v>483</v>
      </c>
      <c r="B177" s="208"/>
      <c r="C177" s="43"/>
      <c r="D177" s="44" t="s">
        <v>251</v>
      </c>
      <c r="E177" s="67"/>
      <c r="F177" s="45"/>
      <c r="G177" s="46"/>
      <c r="H177" s="46"/>
      <c r="I177" s="389"/>
      <c r="J177" s="269" t="s">
        <v>143</v>
      </c>
      <c r="K177" s="381"/>
      <c r="L177" s="9"/>
      <c r="M177" s="255"/>
    </row>
    <row r="178" spans="1:13" s="253" customFormat="1" ht="12.75" customHeight="1" x14ac:dyDescent="0.2">
      <c r="A178" s="120" t="s">
        <v>484</v>
      </c>
      <c r="B178" s="206" t="s">
        <v>275</v>
      </c>
      <c r="C178" s="266" t="s">
        <v>394</v>
      </c>
      <c r="D178" s="265" t="s">
        <v>147</v>
      </c>
      <c r="E178" s="45" t="s">
        <v>47</v>
      </c>
      <c r="F178" s="46">
        <f>'Memoria de calculo 2'!E153</f>
        <v>329.33</v>
      </c>
      <c r="G178" s="264">
        <v>44.73</v>
      </c>
      <c r="H178" s="48">
        <f>ROUND(G178+(G178*$I$10),2)</f>
        <v>58.05</v>
      </c>
      <c r="I178" s="375">
        <f t="shared" ref="I178" si="27">ROUND((F178*H178),2)</f>
        <v>19117.61</v>
      </c>
      <c r="J178" s="269" t="s">
        <v>143</v>
      </c>
      <c r="K178" s="380"/>
      <c r="L178" s="256"/>
      <c r="M178" s="255"/>
    </row>
    <row r="179" spans="1:13" s="253" customFormat="1" ht="12.75" customHeight="1" x14ac:dyDescent="0.2">
      <c r="A179" s="231"/>
      <c r="B179" s="232"/>
      <c r="C179" s="233"/>
      <c r="D179" s="437" t="s">
        <v>49</v>
      </c>
      <c r="E179" s="438"/>
      <c r="F179" s="438"/>
      <c r="G179" s="438"/>
      <c r="H179" s="439"/>
      <c r="I179" s="397">
        <f>SUM(I178)</f>
        <v>19117.61</v>
      </c>
      <c r="J179" s="398" t="s">
        <v>143</v>
      </c>
      <c r="K179" s="382"/>
      <c r="L179" s="256"/>
      <c r="M179" s="255"/>
    </row>
    <row r="180" spans="1:13" s="253" customFormat="1" ht="42" customHeight="1" x14ac:dyDescent="0.2">
      <c r="A180" s="12" t="s">
        <v>54</v>
      </c>
      <c r="B180" s="358"/>
      <c r="C180" s="401" t="str">
        <f>'Memoria de calculo 1'!A40</f>
        <v>RUA A -BAIRRO SÃO RAFAEL</v>
      </c>
      <c r="D180" s="401"/>
      <c r="E180" s="401"/>
      <c r="F180" s="401"/>
      <c r="G180" s="401"/>
      <c r="H180" s="401"/>
      <c r="I180" s="401"/>
      <c r="J180" s="401"/>
      <c r="K180" s="362"/>
    </row>
    <row r="181" spans="1:13" s="253" customFormat="1" ht="12.75" customHeight="1" x14ac:dyDescent="0.2">
      <c r="A181" s="146" t="s">
        <v>55</v>
      </c>
      <c r="B181" s="203"/>
      <c r="C181" s="49"/>
      <c r="D181" s="121" t="s">
        <v>19</v>
      </c>
      <c r="E181" s="64"/>
      <c r="F181" s="50"/>
      <c r="G181" s="50"/>
      <c r="H181" s="50">
        <f t="shared" ref="H181:H195" si="28">ROUND(G181+(G181*$I$10),2)</f>
        <v>0</v>
      </c>
      <c r="I181" s="388">
        <f t="shared" ref="I181:I195" si="29">ROUND((F181*H181),2)</f>
        <v>0</v>
      </c>
      <c r="J181" s="51"/>
      <c r="K181" s="380"/>
      <c r="L181" s="255"/>
    </row>
    <row r="182" spans="1:13" s="253" customFormat="1" ht="12.75" customHeight="1" x14ac:dyDescent="0.2">
      <c r="A182" s="120" t="s">
        <v>56</v>
      </c>
      <c r="B182" s="206" t="s">
        <v>275</v>
      </c>
      <c r="C182" s="263" t="s">
        <v>381</v>
      </c>
      <c r="D182" s="268" t="s">
        <v>41</v>
      </c>
      <c r="E182" s="65" t="s">
        <v>42</v>
      </c>
      <c r="F182" s="48">
        <f>'Memoria de calculo 2'!E156</f>
        <v>145.66999999999999</v>
      </c>
      <c r="G182" s="385" t="s">
        <v>143</v>
      </c>
      <c r="H182" s="385" t="s">
        <v>143</v>
      </c>
      <c r="I182" s="384" t="s">
        <v>143</v>
      </c>
      <c r="J182" s="396" t="s">
        <v>585</v>
      </c>
      <c r="K182" s="380"/>
      <c r="L182" s="255"/>
    </row>
    <row r="183" spans="1:13" s="253" customFormat="1" ht="12.75" customHeight="1" x14ac:dyDescent="0.2">
      <c r="A183" s="120" t="s">
        <v>57</v>
      </c>
      <c r="B183" s="206" t="s">
        <v>275</v>
      </c>
      <c r="C183" s="263" t="s">
        <v>382</v>
      </c>
      <c r="D183" s="268" t="s">
        <v>370</v>
      </c>
      <c r="E183" s="45" t="s">
        <v>43</v>
      </c>
      <c r="F183" s="48">
        <f>'Memoria de calculo 2'!E157</f>
        <v>1165.3599999999999</v>
      </c>
      <c r="G183" s="385" t="s">
        <v>143</v>
      </c>
      <c r="H183" s="385" t="s">
        <v>143</v>
      </c>
      <c r="I183" s="384" t="s">
        <v>143</v>
      </c>
      <c r="J183" s="396" t="s">
        <v>585</v>
      </c>
      <c r="K183" s="380"/>
    </row>
    <row r="184" spans="1:13" s="253" customFormat="1" ht="27" customHeight="1" x14ac:dyDescent="0.2">
      <c r="A184" s="120" t="s">
        <v>58</v>
      </c>
      <c r="B184" s="206" t="s">
        <v>275</v>
      </c>
      <c r="C184" s="266" t="s">
        <v>384</v>
      </c>
      <c r="D184" s="268" t="s">
        <v>383</v>
      </c>
      <c r="E184" s="65" t="s">
        <v>26</v>
      </c>
      <c r="F184" s="48">
        <f>'Memoria de calculo 2'!E158</f>
        <v>1618.51</v>
      </c>
      <c r="G184" s="385" t="s">
        <v>143</v>
      </c>
      <c r="H184" s="385" t="s">
        <v>143</v>
      </c>
      <c r="I184" s="384" t="s">
        <v>143</v>
      </c>
      <c r="J184" s="396" t="s">
        <v>585</v>
      </c>
      <c r="K184" s="380"/>
    </row>
    <row r="185" spans="1:13" s="253" customFormat="1" ht="41.25" customHeight="1" x14ac:dyDescent="0.2">
      <c r="A185" s="120" t="s">
        <v>59</v>
      </c>
      <c r="B185" s="206" t="s">
        <v>206</v>
      </c>
      <c r="C185" s="284">
        <v>4743</v>
      </c>
      <c r="D185" s="234" t="s">
        <v>202</v>
      </c>
      <c r="E185" s="45" t="s">
        <v>26</v>
      </c>
      <c r="F185" s="48">
        <f>'Memoria de calculo 2'!E159</f>
        <v>145.66999999999999</v>
      </c>
      <c r="G185" s="385" t="s">
        <v>143</v>
      </c>
      <c r="H185" s="385" t="s">
        <v>143</v>
      </c>
      <c r="I185" s="384" t="s">
        <v>143</v>
      </c>
      <c r="J185" s="396" t="s">
        <v>585</v>
      </c>
      <c r="K185" s="380"/>
    </row>
    <row r="186" spans="1:13" s="253" customFormat="1" ht="42" customHeight="1" x14ac:dyDescent="0.2">
      <c r="A186" s="120" t="s">
        <v>60</v>
      </c>
      <c r="B186" s="299" t="s">
        <v>275</v>
      </c>
      <c r="C186" s="300" t="s">
        <v>368</v>
      </c>
      <c r="D186" s="288" t="s">
        <v>396</v>
      </c>
      <c r="E186" s="45" t="s">
        <v>43</v>
      </c>
      <c r="F186" s="48">
        <f>'Memoria de calculo 2'!E160</f>
        <v>8915</v>
      </c>
      <c r="G186" s="385" t="s">
        <v>143</v>
      </c>
      <c r="H186" s="385" t="s">
        <v>143</v>
      </c>
      <c r="I186" s="384" t="s">
        <v>143</v>
      </c>
      <c r="J186" s="396" t="s">
        <v>585</v>
      </c>
      <c r="K186" s="380"/>
    </row>
    <row r="187" spans="1:13" s="253" customFormat="1" ht="70.5" customHeight="1" x14ac:dyDescent="0.2">
      <c r="A187" s="120" t="s">
        <v>61</v>
      </c>
      <c r="B187" s="206" t="s">
        <v>275</v>
      </c>
      <c r="C187" s="284" t="s">
        <v>385</v>
      </c>
      <c r="D187" s="268" t="s">
        <v>149</v>
      </c>
      <c r="E187" s="251" t="s">
        <v>42</v>
      </c>
      <c r="F187" s="48">
        <f>'Memoria de calculo 2'!E161</f>
        <v>145.66999999999999</v>
      </c>
      <c r="G187" s="267">
        <v>21.14</v>
      </c>
      <c r="H187" s="48">
        <f t="shared" si="28"/>
        <v>27.43</v>
      </c>
      <c r="I187" s="375">
        <f t="shared" si="29"/>
        <v>3995.73</v>
      </c>
      <c r="J187" s="269" t="s">
        <v>143</v>
      </c>
      <c r="K187" s="380"/>
    </row>
    <row r="188" spans="1:13" s="253" customFormat="1" ht="38.25" customHeight="1" x14ac:dyDescent="0.2">
      <c r="A188" s="120" t="s">
        <v>62</v>
      </c>
      <c r="B188" s="206" t="s">
        <v>275</v>
      </c>
      <c r="C188" s="266" t="s">
        <v>280</v>
      </c>
      <c r="D188" s="287" t="s">
        <v>144</v>
      </c>
      <c r="E188" s="286" t="s">
        <v>26</v>
      </c>
      <c r="F188" s="48">
        <f>'Memoria de calculo 2'!E162</f>
        <v>1568.7</v>
      </c>
      <c r="G188" s="267">
        <v>4.09</v>
      </c>
      <c r="H188" s="48">
        <f t="shared" si="28"/>
        <v>5.31</v>
      </c>
      <c r="I188" s="375">
        <f t="shared" si="29"/>
        <v>8329.7999999999993</v>
      </c>
      <c r="J188" s="269" t="s">
        <v>143</v>
      </c>
      <c r="K188" s="380"/>
      <c r="L188" s="4"/>
    </row>
    <row r="189" spans="1:13" s="253" customFormat="1" ht="12.75" customHeight="1" x14ac:dyDescent="0.2">
      <c r="A189" s="120" t="s">
        <v>63</v>
      </c>
      <c r="B189" s="206" t="s">
        <v>275</v>
      </c>
      <c r="C189" s="266" t="s">
        <v>386</v>
      </c>
      <c r="D189" s="268" t="s">
        <v>146</v>
      </c>
      <c r="E189" s="65" t="s">
        <v>26</v>
      </c>
      <c r="F189" s="48">
        <f>'Memoria de calculo 2'!E163</f>
        <v>1419.3000000000002</v>
      </c>
      <c r="G189" s="278">
        <v>2.17</v>
      </c>
      <c r="H189" s="48">
        <f t="shared" si="28"/>
        <v>2.82</v>
      </c>
      <c r="I189" s="375">
        <f t="shared" si="29"/>
        <v>4002.43</v>
      </c>
      <c r="J189" s="269" t="s">
        <v>143</v>
      </c>
      <c r="K189" s="380"/>
      <c r="L189" s="4"/>
    </row>
    <row r="190" spans="1:13" s="253" customFormat="1" ht="12.75" customHeight="1" x14ac:dyDescent="0.2">
      <c r="A190" s="120" t="s">
        <v>102</v>
      </c>
      <c r="B190" s="206" t="s">
        <v>275</v>
      </c>
      <c r="C190" s="266" t="s">
        <v>369</v>
      </c>
      <c r="D190" s="268" t="s">
        <v>145</v>
      </c>
      <c r="E190" s="45" t="s">
        <v>44</v>
      </c>
      <c r="F190" s="48">
        <f>'Memoria de calculo 2'!E164</f>
        <v>978.86879999999996</v>
      </c>
      <c r="G190" s="267">
        <v>0.8</v>
      </c>
      <c r="H190" s="48">
        <f t="shared" si="28"/>
        <v>1.04</v>
      </c>
      <c r="I190" s="375">
        <f t="shared" si="29"/>
        <v>1018.02</v>
      </c>
      <c r="J190" s="269" t="s">
        <v>143</v>
      </c>
      <c r="K190" s="380"/>
      <c r="L190" s="4"/>
    </row>
    <row r="191" spans="1:13" s="253" customFormat="1" ht="12.75" customHeight="1" x14ac:dyDescent="0.2">
      <c r="A191" s="120" t="s">
        <v>180</v>
      </c>
      <c r="B191" s="206" t="s">
        <v>275</v>
      </c>
      <c r="C191" s="266" t="s">
        <v>369</v>
      </c>
      <c r="D191" s="268" t="s">
        <v>145</v>
      </c>
      <c r="E191" s="45" t="s">
        <v>44</v>
      </c>
      <c r="F191" s="48">
        <f>'Memoria de calculo 2'!E165</f>
        <v>369.01800000000009</v>
      </c>
      <c r="G191" s="267">
        <v>0.8</v>
      </c>
      <c r="H191" s="48">
        <f t="shared" si="28"/>
        <v>1.04</v>
      </c>
      <c r="I191" s="375">
        <f t="shared" si="29"/>
        <v>383.78</v>
      </c>
      <c r="J191" s="269" t="s">
        <v>143</v>
      </c>
      <c r="K191" s="380"/>
    </row>
    <row r="192" spans="1:13" s="253" customFormat="1" ht="69" customHeight="1" x14ac:dyDescent="0.2">
      <c r="A192" s="120" t="s">
        <v>181</v>
      </c>
      <c r="B192" s="206" t="s">
        <v>275</v>
      </c>
      <c r="C192" s="285" t="s">
        <v>387</v>
      </c>
      <c r="D192" s="288" t="s">
        <v>388</v>
      </c>
      <c r="E192" s="251" t="s">
        <v>502</v>
      </c>
      <c r="F192" s="48">
        <f>'Memoria de calculo 2'!E166</f>
        <v>42.58</v>
      </c>
      <c r="G192" s="267">
        <v>734.05</v>
      </c>
      <c r="H192" s="48">
        <f t="shared" si="28"/>
        <v>952.57</v>
      </c>
      <c r="I192" s="375">
        <f t="shared" si="29"/>
        <v>40560.43</v>
      </c>
      <c r="J192" s="269" t="s">
        <v>143</v>
      </c>
      <c r="K192" s="380"/>
      <c r="L192" s="255"/>
      <c r="M192" s="255"/>
    </row>
    <row r="193" spans="1:13" s="253" customFormat="1" ht="69" customHeight="1" x14ac:dyDescent="0.2">
      <c r="A193" s="120" t="s">
        <v>485</v>
      </c>
      <c r="B193" s="206" t="s">
        <v>275</v>
      </c>
      <c r="C193" s="268" t="s">
        <v>389</v>
      </c>
      <c r="D193" s="290" t="s">
        <v>390</v>
      </c>
      <c r="E193" s="266" t="s">
        <v>43</v>
      </c>
      <c r="F193" s="48">
        <f>'Memoria de calculo 2'!E167</f>
        <v>3661.88</v>
      </c>
      <c r="G193" s="267">
        <v>1.36</v>
      </c>
      <c r="H193" s="48">
        <f t="shared" si="28"/>
        <v>1.76</v>
      </c>
      <c r="I193" s="375">
        <f t="shared" si="29"/>
        <v>6444.91</v>
      </c>
      <c r="J193" s="269" t="s">
        <v>143</v>
      </c>
      <c r="K193" s="380"/>
      <c r="L193" s="255"/>
      <c r="M193" s="255"/>
    </row>
    <row r="194" spans="1:13" s="253" customFormat="1" ht="12.75" customHeight="1" x14ac:dyDescent="0.2">
      <c r="A194" s="120" t="s">
        <v>486</v>
      </c>
      <c r="B194" s="206" t="s">
        <v>275</v>
      </c>
      <c r="C194" s="289" t="s">
        <v>368</v>
      </c>
      <c r="D194" s="290" t="s">
        <v>391</v>
      </c>
      <c r="E194" s="266" t="s">
        <v>43</v>
      </c>
      <c r="F194" s="48">
        <f>'Memoria de calculo 2'!E168</f>
        <v>139.13</v>
      </c>
      <c r="G194" s="267">
        <v>1.98</v>
      </c>
      <c r="H194" s="48">
        <f t="shared" si="28"/>
        <v>2.57</v>
      </c>
      <c r="I194" s="375">
        <f t="shared" si="29"/>
        <v>357.56</v>
      </c>
      <c r="J194" s="269" t="s">
        <v>143</v>
      </c>
      <c r="K194" s="380"/>
      <c r="L194" s="255"/>
      <c r="M194" s="255"/>
    </row>
    <row r="195" spans="1:13" s="253" customFormat="1" ht="38.25" customHeight="1" x14ac:dyDescent="0.2">
      <c r="A195" s="120" t="s">
        <v>487</v>
      </c>
      <c r="B195" s="206" t="s">
        <v>275</v>
      </c>
      <c r="C195" s="268" t="s">
        <v>392</v>
      </c>
      <c r="D195" s="291" t="s">
        <v>393</v>
      </c>
      <c r="E195" s="266" t="s">
        <v>43</v>
      </c>
      <c r="F195" s="48">
        <f>'Memoria de calculo 2'!E169</f>
        <v>1166.95</v>
      </c>
      <c r="G195" s="267">
        <v>1.2</v>
      </c>
      <c r="H195" s="48">
        <f t="shared" si="28"/>
        <v>1.56</v>
      </c>
      <c r="I195" s="375">
        <f t="shared" si="29"/>
        <v>1820.44</v>
      </c>
      <c r="J195" s="269" t="s">
        <v>143</v>
      </c>
      <c r="K195" s="380"/>
      <c r="L195" s="255"/>
      <c r="M195" s="255"/>
    </row>
    <row r="196" spans="1:13" s="253" customFormat="1" ht="12.75" customHeight="1" x14ac:dyDescent="0.2">
      <c r="A196" s="52"/>
      <c r="B196" s="204"/>
      <c r="C196" s="47"/>
      <c r="D196" s="434" t="s">
        <v>49</v>
      </c>
      <c r="E196" s="435"/>
      <c r="F196" s="435"/>
      <c r="G196" s="435"/>
      <c r="H196" s="436"/>
      <c r="I196" s="390">
        <f>SUM(I182:I195)</f>
        <v>66913.100000000006</v>
      </c>
      <c r="J196" s="269" t="s">
        <v>143</v>
      </c>
      <c r="K196" s="382"/>
      <c r="L196" s="256">
        <f>I196+I176+I179</f>
        <v>135780.52000000002</v>
      </c>
      <c r="M196" s="255"/>
    </row>
    <row r="197" spans="1:13" s="253" customFormat="1" ht="12.75" customHeight="1" x14ac:dyDescent="0.2">
      <c r="A197" s="147" t="s">
        <v>64</v>
      </c>
      <c r="B197" s="208"/>
      <c r="C197" s="43"/>
      <c r="D197" s="44" t="s">
        <v>251</v>
      </c>
      <c r="E197" s="67"/>
      <c r="F197" s="45"/>
      <c r="G197" s="46"/>
      <c r="H197" s="46"/>
      <c r="I197" s="389"/>
      <c r="J197" s="269" t="s">
        <v>143</v>
      </c>
      <c r="K197" s="381"/>
      <c r="L197" s="9"/>
      <c r="M197" s="255"/>
    </row>
    <row r="198" spans="1:13" s="253" customFormat="1" ht="12.75" customHeight="1" x14ac:dyDescent="0.2">
      <c r="A198" s="120" t="s">
        <v>65</v>
      </c>
      <c r="B198" s="206" t="s">
        <v>275</v>
      </c>
      <c r="C198" s="266" t="s">
        <v>394</v>
      </c>
      <c r="D198" s="265" t="s">
        <v>147</v>
      </c>
      <c r="E198" s="45" t="s">
        <v>47</v>
      </c>
      <c r="F198" s="46">
        <f>'Memoria de calculo 2'!E171</f>
        <v>498</v>
      </c>
      <c r="G198" s="264">
        <v>44.73</v>
      </c>
      <c r="H198" s="48">
        <f>ROUND(G198+(G198*$I$10),2)</f>
        <v>58.05</v>
      </c>
      <c r="I198" s="375">
        <f t="shared" ref="I198" si="30">ROUND((F198*H198),2)</f>
        <v>28908.9</v>
      </c>
      <c r="J198" s="269" t="s">
        <v>143</v>
      </c>
      <c r="K198" s="380"/>
      <c r="L198" s="256"/>
      <c r="M198" s="255"/>
    </row>
    <row r="199" spans="1:13" s="253" customFormat="1" ht="12.75" customHeight="1" x14ac:dyDescent="0.2">
      <c r="A199" s="231"/>
      <c r="B199" s="232"/>
      <c r="C199" s="233"/>
      <c r="D199" s="437" t="s">
        <v>49</v>
      </c>
      <c r="E199" s="438"/>
      <c r="F199" s="438"/>
      <c r="G199" s="438"/>
      <c r="H199" s="439"/>
      <c r="I199" s="397">
        <f>SUM(I198)</f>
        <v>28908.9</v>
      </c>
      <c r="J199" s="398" t="s">
        <v>143</v>
      </c>
      <c r="K199" s="382"/>
      <c r="L199" s="256"/>
      <c r="M199" s="255"/>
    </row>
    <row r="200" spans="1:13" s="253" customFormat="1" ht="42" customHeight="1" x14ac:dyDescent="0.2">
      <c r="A200" s="12" t="s">
        <v>157</v>
      </c>
      <c r="B200" s="358"/>
      <c r="C200" s="401" t="str">
        <f>'Memoria de calculo 1'!A43</f>
        <v>RUA AB -BAIRRO SÃO RAFAEL</v>
      </c>
      <c r="D200" s="401"/>
      <c r="E200" s="401"/>
      <c r="F200" s="401"/>
      <c r="G200" s="401"/>
      <c r="H200" s="401"/>
      <c r="I200" s="401"/>
      <c r="J200" s="401"/>
      <c r="K200" s="362"/>
    </row>
    <row r="201" spans="1:13" s="253" customFormat="1" ht="12.75" customHeight="1" x14ac:dyDescent="0.2">
      <c r="A201" s="146" t="s">
        <v>158</v>
      </c>
      <c r="B201" s="203"/>
      <c r="C201" s="49"/>
      <c r="D201" s="121" t="s">
        <v>19</v>
      </c>
      <c r="E201" s="64"/>
      <c r="F201" s="50"/>
      <c r="G201" s="50"/>
      <c r="H201" s="50">
        <f t="shared" ref="H201:H215" si="31">ROUND(G201+(G201*$I$10),2)</f>
        <v>0</v>
      </c>
      <c r="I201" s="388">
        <f t="shared" ref="I201:I215" si="32">ROUND((F201*H201),2)</f>
        <v>0</v>
      </c>
      <c r="J201" s="51"/>
      <c r="K201" s="380"/>
      <c r="L201" s="255"/>
    </row>
    <row r="202" spans="1:13" s="253" customFormat="1" ht="12.75" customHeight="1" x14ac:dyDescent="0.2">
      <c r="A202" s="120" t="s">
        <v>159</v>
      </c>
      <c r="B202" s="206" t="s">
        <v>275</v>
      </c>
      <c r="C202" s="263" t="s">
        <v>381</v>
      </c>
      <c r="D202" s="268" t="s">
        <v>41</v>
      </c>
      <c r="E202" s="65" t="s">
        <v>42</v>
      </c>
      <c r="F202" s="48">
        <f>'Memoria de calculo 2'!E174</f>
        <v>145.06</v>
      </c>
      <c r="G202" s="385" t="s">
        <v>143</v>
      </c>
      <c r="H202" s="385" t="s">
        <v>143</v>
      </c>
      <c r="I202" s="384" t="s">
        <v>143</v>
      </c>
      <c r="J202" s="396" t="s">
        <v>585</v>
      </c>
      <c r="K202" s="380"/>
      <c r="L202" s="255"/>
    </row>
    <row r="203" spans="1:13" s="253" customFormat="1" ht="12.75" customHeight="1" x14ac:dyDescent="0.2">
      <c r="A203" s="120" t="s">
        <v>160</v>
      </c>
      <c r="B203" s="206" t="s">
        <v>275</v>
      </c>
      <c r="C203" s="263" t="s">
        <v>382</v>
      </c>
      <c r="D203" s="268" t="s">
        <v>370</v>
      </c>
      <c r="E203" s="45" t="s">
        <v>43</v>
      </c>
      <c r="F203" s="48">
        <f>'Memoria de calculo 2'!E175</f>
        <v>1160.48</v>
      </c>
      <c r="G203" s="385" t="s">
        <v>143</v>
      </c>
      <c r="H203" s="385" t="s">
        <v>143</v>
      </c>
      <c r="I203" s="384" t="s">
        <v>143</v>
      </c>
      <c r="J203" s="396" t="s">
        <v>585</v>
      </c>
      <c r="K203" s="380"/>
    </row>
    <row r="204" spans="1:13" s="253" customFormat="1" ht="27" customHeight="1" x14ac:dyDescent="0.2">
      <c r="A204" s="120" t="s">
        <v>161</v>
      </c>
      <c r="B204" s="206" t="s">
        <v>275</v>
      </c>
      <c r="C204" s="266" t="s">
        <v>384</v>
      </c>
      <c r="D204" s="268" t="s">
        <v>383</v>
      </c>
      <c r="E204" s="65" t="s">
        <v>26</v>
      </c>
      <c r="F204" s="48">
        <f>'Memoria de calculo 2'!E176</f>
        <v>1611.81</v>
      </c>
      <c r="G204" s="385" t="s">
        <v>143</v>
      </c>
      <c r="H204" s="385" t="s">
        <v>143</v>
      </c>
      <c r="I204" s="384" t="s">
        <v>143</v>
      </c>
      <c r="J204" s="396" t="s">
        <v>585</v>
      </c>
      <c r="K204" s="380"/>
    </row>
    <row r="205" spans="1:13" s="253" customFormat="1" ht="41.25" customHeight="1" x14ac:dyDescent="0.2">
      <c r="A205" s="120" t="s">
        <v>162</v>
      </c>
      <c r="B205" s="206" t="s">
        <v>206</v>
      </c>
      <c r="C205" s="284">
        <v>4743</v>
      </c>
      <c r="D205" s="234" t="s">
        <v>202</v>
      </c>
      <c r="E205" s="45" t="s">
        <v>26</v>
      </c>
      <c r="F205" s="48">
        <f>'Memoria de calculo 2'!E177</f>
        <v>145.06</v>
      </c>
      <c r="G205" s="385" t="s">
        <v>143</v>
      </c>
      <c r="H205" s="385" t="s">
        <v>143</v>
      </c>
      <c r="I205" s="384" t="s">
        <v>143</v>
      </c>
      <c r="J205" s="396" t="s">
        <v>585</v>
      </c>
      <c r="K205" s="380"/>
    </row>
    <row r="206" spans="1:13" s="253" customFormat="1" ht="42" customHeight="1" x14ac:dyDescent="0.2">
      <c r="A206" s="120" t="s">
        <v>163</v>
      </c>
      <c r="B206" s="299" t="s">
        <v>275</v>
      </c>
      <c r="C206" s="300" t="s">
        <v>368</v>
      </c>
      <c r="D206" s="288" t="s">
        <v>396</v>
      </c>
      <c r="E206" s="45" t="s">
        <v>43</v>
      </c>
      <c r="F206" s="48">
        <f>'Memoria de calculo 2'!E178</f>
        <v>8877.67</v>
      </c>
      <c r="G206" s="385" t="s">
        <v>143</v>
      </c>
      <c r="H206" s="385" t="s">
        <v>143</v>
      </c>
      <c r="I206" s="384" t="s">
        <v>143</v>
      </c>
      <c r="J206" s="396" t="s">
        <v>585</v>
      </c>
      <c r="K206" s="380"/>
    </row>
    <row r="207" spans="1:13" s="253" customFormat="1" ht="70.5" customHeight="1" x14ac:dyDescent="0.2">
      <c r="A207" s="120" t="s">
        <v>164</v>
      </c>
      <c r="B207" s="206" t="s">
        <v>275</v>
      </c>
      <c r="C207" s="284" t="s">
        <v>385</v>
      </c>
      <c r="D207" s="268" t="s">
        <v>149</v>
      </c>
      <c r="E207" s="251" t="s">
        <v>42</v>
      </c>
      <c r="F207" s="48">
        <f>'Memoria de calculo 2'!E179</f>
        <v>145.06</v>
      </c>
      <c r="G207" s="267">
        <v>21.14</v>
      </c>
      <c r="H207" s="48">
        <f t="shared" si="31"/>
        <v>27.43</v>
      </c>
      <c r="I207" s="375">
        <f t="shared" si="32"/>
        <v>3979</v>
      </c>
      <c r="J207" s="269" t="s">
        <v>143</v>
      </c>
      <c r="K207" s="380"/>
    </row>
    <row r="208" spans="1:13" s="253" customFormat="1" ht="38.25" customHeight="1" x14ac:dyDescent="0.2">
      <c r="A208" s="120" t="s">
        <v>165</v>
      </c>
      <c r="B208" s="206" t="s">
        <v>275</v>
      </c>
      <c r="C208" s="266" t="s">
        <v>280</v>
      </c>
      <c r="D208" s="287" t="s">
        <v>144</v>
      </c>
      <c r="E208" s="286" t="s">
        <v>26</v>
      </c>
      <c r="F208" s="48">
        <f>'Memoria de calculo 2'!E180</f>
        <v>1562.21</v>
      </c>
      <c r="G208" s="267">
        <v>4.09</v>
      </c>
      <c r="H208" s="48">
        <f t="shared" si="31"/>
        <v>5.31</v>
      </c>
      <c r="I208" s="375">
        <f t="shared" si="32"/>
        <v>8295.34</v>
      </c>
      <c r="J208" s="269" t="s">
        <v>143</v>
      </c>
      <c r="K208" s="380"/>
      <c r="L208" s="4"/>
    </row>
    <row r="209" spans="1:13" s="253" customFormat="1" ht="12.75" customHeight="1" x14ac:dyDescent="0.2">
      <c r="A209" s="120" t="s">
        <v>166</v>
      </c>
      <c r="B209" s="206" t="s">
        <v>275</v>
      </c>
      <c r="C209" s="266" t="s">
        <v>386</v>
      </c>
      <c r="D209" s="268" t="s">
        <v>146</v>
      </c>
      <c r="E209" s="65" t="s">
        <v>26</v>
      </c>
      <c r="F209" s="48">
        <f>'Memoria de calculo 2'!E181</f>
        <v>1413.43</v>
      </c>
      <c r="G209" s="278">
        <v>2.17</v>
      </c>
      <c r="H209" s="48">
        <f t="shared" si="31"/>
        <v>2.82</v>
      </c>
      <c r="I209" s="375">
        <f t="shared" si="32"/>
        <v>3985.87</v>
      </c>
      <c r="J209" s="269" t="s">
        <v>143</v>
      </c>
      <c r="K209" s="380"/>
      <c r="L209" s="4"/>
    </row>
    <row r="210" spans="1:13" s="253" customFormat="1" ht="12.75" customHeight="1" x14ac:dyDescent="0.2">
      <c r="A210" s="120" t="s">
        <v>167</v>
      </c>
      <c r="B210" s="206" t="s">
        <v>275</v>
      </c>
      <c r="C210" s="266" t="s">
        <v>369</v>
      </c>
      <c r="D210" s="268" t="s">
        <v>145</v>
      </c>
      <c r="E210" s="45" t="s">
        <v>44</v>
      </c>
      <c r="F210" s="48">
        <f>'Memoria de calculo 2'!E182</f>
        <v>974.81903999999997</v>
      </c>
      <c r="G210" s="267">
        <v>0.8</v>
      </c>
      <c r="H210" s="48">
        <f t="shared" si="31"/>
        <v>1.04</v>
      </c>
      <c r="I210" s="375">
        <f t="shared" si="32"/>
        <v>1013.81</v>
      </c>
      <c r="J210" s="269" t="s">
        <v>143</v>
      </c>
      <c r="K210" s="380"/>
      <c r="L210" s="4"/>
    </row>
    <row r="211" spans="1:13" s="253" customFormat="1" ht="12.75" customHeight="1" x14ac:dyDescent="0.2">
      <c r="A211" s="120" t="s">
        <v>591</v>
      </c>
      <c r="B211" s="206" t="s">
        <v>275</v>
      </c>
      <c r="C211" s="266" t="s">
        <v>369</v>
      </c>
      <c r="D211" s="268" t="s">
        <v>145</v>
      </c>
      <c r="E211" s="45" t="s">
        <v>44</v>
      </c>
      <c r="F211" s="48">
        <f>'Memoria de calculo 2'!E183</f>
        <v>367.49180000000001</v>
      </c>
      <c r="G211" s="267">
        <v>0.8</v>
      </c>
      <c r="H211" s="48">
        <f t="shared" si="31"/>
        <v>1.04</v>
      </c>
      <c r="I211" s="375">
        <f t="shared" si="32"/>
        <v>382.19</v>
      </c>
      <c r="J211" s="269" t="s">
        <v>143</v>
      </c>
      <c r="K211" s="380"/>
    </row>
    <row r="212" spans="1:13" s="253" customFormat="1" ht="69" customHeight="1" x14ac:dyDescent="0.2">
      <c r="A212" s="120" t="s">
        <v>592</v>
      </c>
      <c r="B212" s="206" t="s">
        <v>275</v>
      </c>
      <c r="C212" s="285" t="s">
        <v>387</v>
      </c>
      <c r="D212" s="288" t="s">
        <v>388</v>
      </c>
      <c r="E212" s="251" t="s">
        <v>502</v>
      </c>
      <c r="F212" s="48">
        <f>'Memoria de calculo 2'!E184</f>
        <v>42.4</v>
      </c>
      <c r="G212" s="267">
        <v>734.05</v>
      </c>
      <c r="H212" s="48">
        <f t="shared" si="31"/>
        <v>952.57</v>
      </c>
      <c r="I212" s="375">
        <f t="shared" si="32"/>
        <v>40388.97</v>
      </c>
      <c r="J212" s="269" t="s">
        <v>143</v>
      </c>
      <c r="K212" s="380"/>
      <c r="L212" s="255"/>
      <c r="M212" s="255"/>
    </row>
    <row r="213" spans="1:13" s="253" customFormat="1" ht="69" customHeight="1" x14ac:dyDescent="0.2">
      <c r="A213" s="120" t="s">
        <v>593</v>
      </c>
      <c r="B213" s="206" t="s">
        <v>275</v>
      </c>
      <c r="C213" s="268" t="s">
        <v>389</v>
      </c>
      <c r="D213" s="290" t="s">
        <v>390</v>
      </c>
      <c r="E213" s="266" t="s">
        <v>43</v>
      </c>
      <c r="F213" s="48">
        <f>'Memoria de calculo 2'!E185</f>
        <v>3646.4</v>
      </c>
      <c r="G213" s="267">
        <v>1.36</v>
      </c>
      <c r="H213" s="48">
        <f t="shared" si="31"/>
        <v>1.76</v>
      </c>
      <c r="I213" s="375">
        <f t="shared" si="32"/>
        <v>6417.66</v>
      </c>
      <c r="J213" s="269" t="s">
        <v>143</v>
      </c>
      <c r="K213" s="380"/>
      <c r="L213" s="255"/>
      <c r="M213" s="255"/>
    </row>
    <row r="214" spans="1:13" s="253" customFormat="1" ht="12.75" customHeight="1" x14ac:dyDescent="0.2">
      <c r="A214" s="120" t="s">
        <v>594</v>
      </c>
      <c r="B214" s="206" t="s">
        <v>275</v>
      </c>
      <c r="C214" s="289" t="s">
        <v>368</v>
      </c>
      <c r="D214" s="290" t="s">
        <v>391</v>
      </c>
      <c r="E214" s="266" t="s">
        <v>43</v>
      </c>
      <c r="F214" s="48">
        <f>'Memoria de calculo 2'!E186</f>
        <v>138.55000000000001</v>
      </c>
      <c r="G214" s="267">
        <v>1.98</v>
      </c>
      <c r="H214" s="48">
        <f t="shared" si="31"/>
        <v>2.57</v>
      </c>
      <c r="I214" s="375">
        <f t="shared" si="32"/>
        <v>356.07</v>
      </c>
      <c r="J214" s="269" t="s">
        <v>143</v>
      </c>
      <c r="K214" s="380"/>
      <c r="L214" s="255"/>
      <c r="M214" s="255"/>
    </row>
    <row r="215" spans="1:13" s="253" customFormat="1" ht="38.25" customHeight="1" x14ac:dyDescent="0.2">
      <c r="A215" s="120" t="s">
        <v>595</v>
      </c>
      <c r="B215" s="206" t="s">
        <v>275</v>
      </c>
      <c r="C215" s="268" t="s">
        <v>392</v>
      </c>
      <c r="D215" s="291" t="s">
        <v>393</v>
      </c>
      <c r="E215" s="266" t="s">
        <v>43</v>
      </c>
      <c r="F215" s="48">
        <f>'Memoria de calculo 2'!E187</f>
        <v>1162.01</v>
      </c>
      <c r="G215" s="267">
        <v>1.2</v>
      </c>
      <c r="H215" s="48">
        <f t="shared" si="31"/>
        <v>1.56</v>
      </c>
      <c r="I215" s="375">
        <f t="shared" si="32"/>
        <v>1812.74</v>
      </c>
      <c r="J215" s="269" t="s">
        <v>143</v>
      </c>
      <c r="K215" s="380"/>
      <c r="L215" s="255"/>
      <c r="M215" s="255"/>
    </row>
    <row r="216" spans="1:13" s="253" customFormat="1" ht="12.75" customHeight="1" x14ac:dyDescent="0.2">
      <c r="A216" s="52"/>
      <c r="B216" s="204"/>
      <c r="C216" s="47"/>
      <c r="D216" s="434" t="s">
        <v>49</v>
      </c>
      <c r="E216" s="435"/>
      <c r="F216" s="435"/>
      <c r="G216" s="435"/>
      <c r="H216" s="436"/>
      <c r="I216" s="390">
        <f>SUM(I202:I215)</f>
        <v>66631.649999999994</v>
      </c>
      <c r="J216" s="269" t="s">
        <v>143</v>
      </c>
      <c r="K216" s="382"/>
      <c r="L216" s="256">
        <f>I216+I196+I199</f>
        <v>162453.65</v>
      </c>
      <c r="M216" s="255"/>
    </row>
    <row r="217" spans="1:13" s="253" customFormat="1" ht="12.75" customHeight="1" x14ac:dyDescent="0.2">
      <c r="A217" s="147" t="s">
        <v>168</v>
      </c>
      <c r="B217" s="208"/>
      <c r="C217" s="43"/>
      <c r="D217" s="44" t="s">
        <v>251</v>
      </c>
      <c r="E217" s="67"/>
      <c r="F217" s="45"/>
      <c r="G217" s="46"/>
      <c r="H217" s="46"/>
      <c r="I217" s="389"/>
      <c r="J217" s="269" t="s">
        <v>143</v>
      </c>
      <c r="K217" s="381"/>
      <c r="L217" s="9"/>
      <c r="M217" s="255"/>
    </row>
    <row r="218" spans="1:13" s="253" customFormat="1" ht="12.75" customHeight="1" x14ac:dyDescent="0.2">
      <c r="A218" s="120" t="s">
        <v>169</v>
      </c>
      <c r="B218" s="206" t="s">
        <v>275</v>
      </c>
      <c r="C218" s="266" t="s">
        <v>394</v>
      </c>
      <c r="D218" s="265" t="s">
        <v>147</v>
      </c>
      <c r="E218" s="45" t="s">
        <v>47</v>
      </c>
      <c r="F218" s="46">
        <f>'Memoria de calculo 2'!E189</f>
        <v>495.93</v>
      </c>
      <c r="G218" s="264">
        <v>44.73</v>
      </c>
      <c r="H218" s="48">
        <f>ROUND(G218+(G218*$I$10),2)</f>
        <v>58.05</v>
      </c>
      <c r="I218" s="375">
        <f t="shared" ref="I218" si="33">ROUND((F218*H218),2)</f>
        <v>28788.74</v>
      </c>
      <c r="J218" s="269" t="s">
        <v>143</v>
      </c>
      <c r="K218" s="380"/>
      <c r="L218" s="256"/>
      <c r="M218" s="255"/>
    </row>
    <row r="219" spans="1:13" s="253" customFormat="1" ht="12.75" customHeight="1" x14ac:dyDescent="0.2">
      <c r="A219" s="231"/>
      <c r="B219" s="232"/>
      <c r="C219" s="233"/>
      <c r="D219" s="440" t="s">
        <v>49</v>
      </c>
      <c r="E219" s="441"/>
      <c r="F219" s="441"/>
      <c r="G219" s="441"/>
      <c r="H219" s="442"/>
      <c r="I219" s="390">
        <f>SUM(I218)</f>
        <v>28788.74</v>
      </c>
      <c r="J219" s="269" t="s">
        <v>143</v>
      </c>
      <c r="K219" s="382"/>
      <c r="L219" s="256"/>
      <c r="M219" s="255"/>
    </row>
    <row r="220" spans="1:13" ht="12.75" customHeight="1" x14ac:dyDescent="0.2">
      <c r="A220" s="450" t="s">
        <v>22</v>
      </c>
      <c r="B220" s="451"/>
      <c r="C220" s="451"/>
      <c r="D220" s="451"/>
      <c r="E220" s="451"/>
      <c r="F220" s="451"/>
      <c r="G220" s="451"/>
      <c r="H220" s="452"/>
      <c r="I220" s="391">
        <f>I139+I136+I119+I116+I19+I156+I159+I99+I96+I79+I76+I59+I56+I39+I36+I219+I216+I199+I196+I179+I176</f>
        <v>570389.348</v>
      </c>
      <c r="J220" s="269" t="s">
        <v>143</v>
      </c>
      <c r="K220" s="383"/>
    </row>
    <row r="221" spans="1:13" ht="12.75" customHeight="1" x14ac:dyDescent="0.2">
      <c r="A221" s="5"/>
      <c r="B221" s="5"/>
      <c r="C221" s="5"/>
      <c r="D221" s="5"/>
      <c r="E221" s="5"/>
      <c r="F221" s="5"/>
      <c r="G221" s="5"/>
      <c r="H221" s="5"/>
      <c r="I221" s="6"/>
      <c r="J221" s="6"/>
      <c r="K221" s="6"/>
    </row>
    <row r="222" spans="1:13" ht="12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3" ht="12.75" customHeight="1" x14ac:dyDescent="0.2">
      <c r="A223" s="7"/>
      <c r="B223" s="7"/>
      <c r="C223" s="448"/>
      <c r="D223" s="448"/>
      <c r="E223" s="7"/>
      <c r="F223" s="448"/>
      <c r="G223" s="448"/>
      <c r="H223" s="363"/>
      <c r="I223" s="7"/>
      <c r="J223" s="7"/>
      <c r="K223" s="7"/>
    </row>
    <row r="224" spans="1:13" ht="12.75" customHeight="1" x14ac:dyDescent="0.2">
      <c r="A224" s="254"/>
      <c r="B224" s="254"/>
      <c r="C224" s="449" t="s">
        <v>284</v>
      </c>
      <c r="D224" s="449"/>
      <c r="E224" s="254"/>
      <c r="F224" s="445" t="s">
        <v>285</v>
      </c>
      <c r="G224" s="445"/>
      <c r="H224" s="361"/>
      <c r="I224" s="254"/>
      <c r="J224" s="254"/>
      <c r="K224" s="254"/>
    </row>
    <row r="225" spans="1:11" ht="12.75" customHeight="1" x14ac:dyDescent="0.2">
      <c r="C225" s="444" t="s">
        <v>286</v>
      </c>
      <c r="D225" s="444"/>
    </row>
    <row r="228" spans="1:11" ht="12.75" customHeight="1" x14ac:dyDescent="0.2">
      <c r="A228" s="7"/>
      <c r="B228" s="7"/>
      <c r="C228" s="448"/>
      <c r="D228" s="448"/>
      <c r="E228" s="7"/>
      <c r="F228" s="447"/>
      <c r="G228" s="447"/>
      <c r="H228" s="363"/>
      <c r="I228" s="7"/>
      <c r="J228" s="7"/>
      <c r="K228" s="7"/>
    </row>
    <row r="229" spans="1:11" ht="12.75" customHeight="1" x14ac:dyDescent="0.2">
      <c r="A229" s="254"/>
      <c r="B229" s="254"/>
      <c r="C229" s="445" t="s">
        <v>84</v>
      </c>
      <c r="D229" s="445"/>
      <c r="E229" s="254"/>
      <c r="F229" s="446"/>
      <c r="G229" s="446"/>
      <c r="H229" s="361"/>
      <c r="I229" s="254"/>
      <c r="J229" s="254"/>
      <c r="K229" s="254"/>
    </row>
    <row r="230" spans="1:11" ht="12.75" customHeight="1" x14ac:dyDescent="0.2">
      <c r="C230" s="443" t="s">
        <v>85</v>
      </c>
      <c r="D230" s="443"/>
    </row>
    <row r="231" spans="1:11" ht="12.75" customHeight="1" x14ac:dyDescent="0.2">
      <c r="C231" s="72"/>
      <c r="D231" s="72"/>
    </row>
  </sheetData>
  <mergeCells count="58">
    <mergeCell ref="D76:H76"/>
    <mergeCell ref="C120:I120"/>
    <mergeCell ref="D196:H196"/>
    <mergeCell ref="D199:H199"/>
    <mergeCell ref="D19:H19"/>
    <mergeCell ref="D36:H36"/>
    <mergeCell ref="C40:I40"/>
    <mergeCell ref="C60:I60"/>
    <mergeCell ref="C20:I20"/>
    <mergeCell ref="D39:H39"/>
    <mergeCell ref="C230:D230"/>
    <mergeCell ref="C225:D225"/>
    <mergeCell ref="C229:D229"/>
    <mergeCell ref="F229:G229"/>
    <mergeCell ref="C140:I140"/>
    <mergeCell ref="F228:G228"/>
    <mergeCell ref="C228:D228"/>
    <mergeCell ref="C224:D224"/>
    <mergeCell ref="F224:G224"/>
    <mergeCell ref="F223:G223"/>
    <mergeCell ref="C223:D223"/>
    <mergeCell ref="A220:H220"/>
    <mergeCell ref="D176:H176"/>
    <mergeCell ref="D179:H179"/>
    <mergeCell ref="D219:H219"/>
    <mergeCell ref="A1:J2"/>
    <mergeCell ref="D216:H216"/>
    <mergeCell ref="D56:H56"/>
    <mergeCell ref="D96:H96"/>
    <mergeCell ref="D99:H99"/>
    <mergeCell ref="D136:H136"/>
    <mergeCell ref="D156:H156"/>
    <mergeCell ref="D159:H159"/>
    <mergeCell ref="D139:H139"/>
    <mergeCell ref="D59:H59"/>
    <mergeCell ref="D79:H79"/>
    <mergeCell ref="D116:H116"/>
    <mergeCell ref="D119:H119"/>
    <mergeCell ref="A9:E9"/>
    <mergeCell ref="A11:I11"/>
    <mergeCell ref="A10:D10"/>
    <mergeCell ref="I10:J10"/>
    <mergeCell ref="A3:I3"/>
    <mergeCell ref="G9:G10"/>
    <mergeCell ref="F9:F10"/>
    <mergeCell ref="A6:F6"/>
    <mergeCell ref="A7:F7"/>
    <mergeCell ref="A8:E8"/>
    <mergeCell ref="A4:J4"/>
    <mergeCell ref="G6:J6"/>
    <mergeCell ref="G7:J7"/>
    <mergeCell ref="F8:J8"/>
    <mergeCell ref="I9:J9"/>
    <mergeCell ref="C160:J160"/>
    <mergeCell ref="C80:J80"/>
    <mergeCell ref="C100:J100"/>
    <mergeCell ref="C200:J200"/>
    <mergeCell ref="C180:J180"/>
  </mergeCells>
  <phoneticPr fontId="4" type="noConversion"/>
  <printOptions horizontalCentered="1"/>
  <pageMargins left="0.78740157480314965" right="0.19685039370078741" top="0.39370078740157483" bottom="0.39370078740157483" header="0" footer="0"/>
  <pageSetup paperSize="9" scale="53" fitToHeight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476250</xdr:colOff>
                <xdr:row>0</xdr:row>
                <xdr:rowOff>114300</xdr:rowOff>
              </from>
              <to>
                <xdr:col>2</xdr:col>
                <xdr:colOff>828675</xdr:colOff>
                <xdr:row>1</xdr:row>
                <xdr:rowOff>57150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103"/>
  <sheetViews>
    <sheetView topLeftCell="A80" zoomScale="85" zoomScaleNormal="85" workbookViewId="0">
      <selection sqref="A1:F102"/>
    </sheetView>
  </sheetViews>
  <sheetFormatPr defaultRowHeight="12.75" x14ac:dyDescent="0.2"/>
  <cols>
    <col min="1" max="1" width="16.85546875" customWidth="1"/>
    <col min="2" max="2" width="29.5703125" customWidth="1"/>
    <col min="3" max="3" width="34.28515625" customWidth="1"/>
    <col min="4" max="4" width="4.28515625" hidden="1" customWidth="1"/>
    <col min="5" max="5" width="9.28515625" customWidth="1"/>
    <col min="6" max="6" width="10.42578125" customWidth="1"/>
    <col min="7" max="7" width="0.5703125" customWidth="1"/>
    <col min="8" max="44" width="9.140625" customWidth="1"/>
  </cols>
  <sheetData>
    <row r="1" spans="1:47" ht="116.25" customHeight="1" x14ac:dyDescent="0.2">
      <c r="A1" s="488" t="s">
        <v>50</v>
      </c>
      <c r="B1" s="489"/>
      <c r="C1" s="489"/>
      <c r="D1" s="489"/>
      <c r="E1" s="489"/>
      <c r="F1" s="490"/>
    </row>
    <row r="2" spans="1:47" ht="12" customHeight="1" x14ac:dyDescent="0.2">
      <c r="A2" s="491" t="s">
        <v>87</v>
      </c>
      <c r="B2" s="492"/>
      <c r="C2" s="492"/>
      <c r="D2" s="492"/>
      <c r="E2" s="492"/>
      <c r="F2" s="493"/>
    </row>
    <row r="3" spans="1:47" x14ac:dyDescent="0.2">
      <c r="A3" s="174"/>
      <c r="B3" s="175"/>
      <c r="C3" s="175"/>
      <c r="D3" s="175"/>
      <c r="E3" s="175"/>
      <c r="F3" s="176"/>
    </row>
    <row r="4" spans="1:47" ht="12" customHeight="1" x14ac:dyDescent="0.2">
      <c r="A4" s="177" t="s">
        <v>88</v>
      </c>
      <c r="B4" s="172"/>
      <c r="C4" s="173"/>
      <c r="D4" s="173"/>
      <c r="E4" s="173"/>
      <c r="F4" s="178"/>
    </row>
    <row r="5" spans="1:47" ht="12" customHeight="1" x14ac:dyDescent="0.2">
      <c r="A5" s="177" t="s">
        <v>89</v>
      </c>
      <c r="B5" s="172"/>
      <c r="C5" s="173"/>
      <c r="D5" s="173"/>
      <c r="E5" s="173"/>
      <c r="F5" s="179"/>
    </row>
    <row r="6" spans="1:47" ht="58.5" customHeight="1" x14ac:dyDescent="0.2">
      <c r="A6" s="494" t="str">
        <f>'Planilha Orcamentaria'!A8:E8</f>
        <v xml:space="preserve">LOCAL:    TRECHOS DAS RUA B  RUA AB, RUA A, AVENIDA SANITARIA E  RUA TEREZINHA DO BAIRRO SÃO RAFAEL, MG , MUNICIPIO DE CORAÇÃO DE JESUS -MG
</v>
      </c>
      <c r="B6" s="495"/>
      <c r="C6" s="495"/>
      <c r="D6" s="495"/>
      <c r="E6" s="495"/>
      <c r="F6" s="496"/>
    </row>
    <row r="7" spans="1:47" ht="16.5" customHeight="1" x14ac:dyDescent="0.2">
      <c r="A7" s="497" t="s">
        <v>422</v>
      </c>
      <c r="B7" s="498"/>
      <c r="C7" s="347"/>
      <c r="D7" s="347"/>
      <c r="E7" s="347"/>
      <c r="F7" s="348"/>
    </row>
    <row r="8" spans="1:47" ht="41.25" customHeight="1" x14ac:dyDescent="0.2">
      <c r="A8" s="499" t="s">
        <v>150</v>
      </c>
      <c r="B8" s="501"/>
      <c r="C8" s="501"/>
      <c r="D8" s="501"/>
      <c r="E8" s="501"/>
      <c r="F8" s="500"/>
    </row>
    <row r="9" spans="1:47" ht="28.5" customHeight="1" x14ac:dyDescent="0.2">
      <c r="A9" s="168" t="s">
        <v>153</v>
      </c>
      <c r="B9" s="168" t="s">
        <v>1</v>
      </c>
      <c r="C9" s="168" t="s">
        <v>98</v>
      </c>
      <c r="D9" s="499" t="s">
        <v>177</v>
      </c>
      <c r="E9" s="500"/>
      <c r="F9" s="301" t="s">
        <v>78</v>
      </c>
      <c r="K9">
        <v>1.37</v>
      </c>
    </row>
    <row r="10" spans="1:47" ht="58.5" hidden="1" customHeight="1" x14ac:dyDescent="0.2">
      <c r="A10" s="482" t="s">
        <v>513</v>
      </c>
      <c r="B10" s="247" t="s">
        <v>152</v>
      </c>
      <c r="C10" s="247" t="s">
        <v>397</v>
      </c>
      <c r="D10" s="247"/>
      <c r="E10" s="248" t="s">
        <v>398</v>
      </c>
      <c r="F10" s="249">
        <f>AT12</f>
        <v>1172.82</v>
      </c>
      <c r="H10" s="472" t="s">
        <v>182</v>
      </c>
      <c r="I10" s="473"/>
      <c r="J10" s="473"/>
      <c r="K10" s="473"/>
      <c r="L10" s="473"/>
      <c r="M10" s="304"/>
      <c r="N10" s="463" t="s">
        <v>183</v>
      </c>
      <c r="O10" s="463"/>
      <c r="P10" s="463"/>
      <c r="Q10" s="463"/>
      <c r="R10" s="463"/>
      <c r="S10" s="305"/>
      <c r="T10" s="474" t="s">
        <v>184</v>
      </c>
      <c r="U10" s="463"/>
      <c r="V10" s="463"/>
      <c r="W10" s="463"/>
      <c r="X10" s="463"/>
      <c r="Y10" s="304"/>
      <c r="Z10" s="474" t="s">
        <v>185</v>
      </c>
      <c r="AA10" s="463"/>
      <c r="AB10" s="463"/>
      <c r="AC10" s="463"/>
      <c r="AD10" s="463"/>
      <c r="AE10" s="196"/>
      <c r="AF10" s="196"/>
      <c r="AG10" s="196"/>
      <c r="AH10" s="196"/>
      <c r="AI10" s="196"/>
      <c r="AJ10" s="196"/>
      <c r="AK10" s="196"/>
      <c r="AL10" s="196"/>
      <c r="AM10" s="196"/>
      <c r="AS10" s="484" t="s">
        <v>78</v>
      </c>
      <c r="AT10" s="484"/>
      <c r="AU10" s="484"/>
    </row>
    <row r="11" spans="1:47" ht="23.25" hidden="1" customHeight="1" x14ac:dyDescent="0.2">
      <c r="A11" s="483"/>
      <c r="B11" s="247" t="s">
        <v>151</v>
      </c>
      <c r="C11" s="354" t="s">
        <v>399</v>
      </c>
      <c r="D11" s="354"/>
      <c r="E11" s="248" t="s">
        <v>143</v>
      </c>
      <c r="F11" s="249">
        <f>30.5+92.84</f>
        <v>123.34</v>
      </c>
      <c r="H11" s="197">
        <v>6</v>
      </c>
      <c r="I11" s="198">
        <f>ROUND((112.34+67.99+113.78+65.65)/2,2)</f>
        <v>179.88</v>
      </c>
      <c r="J11" s="199">
        <f>H11+0.8</f>
        <v>6.8</v>
      </c>
      <c r="K11" s="199">
        <f>H11</f>
        <v>6</v>
      </c>
      <c r="L11" s="143">
        <f>H11+0.6</f>
        <v>6.6</v>
      </c>
      <c r="N11" s="197">
        <v>6</v>
      </c>
      <c r="O11" s="198">
        <f>ROUND((2.84+2.51)/2,2)</f>
        <v>2.68</v>
      </c>
      <c r="P11" s="199">
        <f>N11+0.8</f>
        <v>6.8</v>
      </c>
      <c r="Q11" s="199"/>
      <c r="R11" s="143">
        <f>N11+0.6</f>
        <v>6.6</v>
      </c>
      <c r="T11" s="197">
        <v>6</v>
      </c>
      <c r="U11" s="198">
        <f>ROUND((12.09+9.66)/2,2)</f>
        <v>10.88</v>
      </c>
      <c r="V11" s="199">
        <f>T11+0.8</f>
        <v>6.8</v>
      </c>
      <c r="W11" s="199"/>
      <c r="X11" s="143">
        <f>T11+0.6</f>
        <v>6.6</v>
      </c>
      <c r="Z11" s="197">
        <v>6.12</v>
      </c>
      <c r="AA11" s="198">
        <f>ROUND((2.19+1.78)/2,2)</f>
        <v>1.99</v>
      </c>
      <c r="AB11" s="199">
        <f>Z11+0.8</f>
        <v>6.92</v>
      </c>
      <c r="AC11" s="199"/>
      <c r="AD11" s="143">
        <f>Z11+0.6</f>
        <v>6.72</v>
      </c>
    </row>
    <row r="12" spans="1:47" ht="42.75" hidden="1" customHeight="1" x14ac:dyDescent="0.2">
      <c r="A12" s="483"/>
      <c r="B12" s="247" t="s">
        <v>171</v>
      </c>
      <c r="C12" s="247" t="s">
        <v>400</v>
      </c>
      <c r="D12" s="247"/>
      <c r="E12" s="248" t="s">
        <v>156</v>
      </c>
      <c r="F12" s="249">
        <f>7.72+2.84+2.51+14.47+10.95+39.97+2.19+1.78+25.17+42.68+16.74+35.54+46.02+35.64+12.09+9.66+70.18</f>
        <v>376.15000000000003</v>
      </c>
      <c r="H12" s="200"/>
      <c r="I12" s="200"/>
      <c r="J12" s="201">
        <f>ROUND(I11*J11,2)</f>
        <v>1223.18</v>
      </c>
      <c r="K12" s="199">
        <f>ROUND(H11*I11,2)</f>
        <v>1079.28</v>
      </c>
      <c r="L12">
        <f>ROUND(I11*L11,2)</f>
        <v>1187.21</v>
      </c>
      <c r="N12" s="200"/>
      <c r="O12" s="200"/>
      <c r="P12" s="201">
        <f>ROUND(O11*P11,2)</f>
        <v>18.22</v>
      </c>
      <c r="Q12" s="199">
        <f>ROUND(N11*O11,2)</f>
        <v>16.079999999999998</v>
      </c>
      <c r="R12">
        <f>ROUND(O11*R11,2)</f>
        <v>17.690000000000001</v>
      </c>
      <c r="T12" s="200"/>
      <c r="U12" s="200"/>
      <c r="V12" s="201">
        <f>ROUND(U11*V11,2)</f>
        <v>73.98</v>
      </c>
      <c r="W12" s="199">
        <f>ROUND(T11*U11,2)</f>
        <v>65.28</v>
      </c>
      <c r="X12">
        <f>ROUND(U11*X11,2)</f>
        <v>71.81</v>
      </c>
      <c r="Z12" s="200"/>
      <c r="AA12" s="200"/>
      <c r="AB12" s="201">
        <f>ROUND(AA11*AB11,2)</f>
        <v>13.77</v>
      </c>
      <c r="AC12" s="199">
        <f>ROUND(Z11*AA11,2)</f>
        <v>12.18</v>
      </c>
      <c r="AD12">
        <f>ROUND(AA11*AD11,2)</f>
        <v>13.37</v>
      </c>
      <c r="AS12" s="143">
        <f>J12+P12+F11+V12+AB12</f>
        <v>1452.49</v>
      </c>
      <c r="AT12" s="143">
        <f>K12+Q12+W12+AC12</f>
        <v>1172.82</v>
      </c>
      <c r="AU12" s="143">
        <f>L12+R12+F11+X12+AD12</f>
        <v>1413.4199999999998</v>
      </c>
    </row>
    <row r="13" spans="1:47" ht="33" hidden="1" customHeight="1" x14ac:dyDescent="0.2">
      <c r="A13" s="486"/>
      <c r="B13" s="247" t="s">
        <v>170</v>
      </c>
      <c r="C13" s="247"/>
      <c r="D13" s="247"/>
      <c r="E13" s="248"/>
      <c r="F13" s="248"/>
      <c r="G13">
        <f>46.82+46.51+55.71+55.66+54.97+54.96+55.14+55.17</f>
        <v>424.93999999999994</v>
      </c>
    </row>
    <row r="14" spans="1:47" ht="30.75" hidden="1" customHeight="1" x14ac:dyDescent="0.2">
      <c r="A14" s="470" t="s">
        <v>514</v>
      </c>
      <c r="B14" s="169" t="s">
        <v>152</v>
      </c>
      <c r="C14" s="169" t="s">
        <v>401</v>
      </c>
      <c r="D14" s="169"/>
      <c r="E14" s="170">
        <v>6</v>
      </c>
      <c r="F14" s="171">
        <f>K16</f>
        <v>157.02000000000001</v>
      </c>
      <c r="H14" s="472" t="s">
        <v>182</v>
      </c>
      <c r="I14" s="473"/>
      <c r="J14" s="473"/>
      <c r="K14" s="473"/>
      <c r="L14" s="473"/>
      <c r="M14" s="304"/>
      <c r="N14" s="463" t="s">
        <v>183</v>
      </c>
      <c r="O14" s="463"/>
      <c r="P14" s="463"/>
      <c r="Q14" s="463"/>
      <c r="R14" s="463"/>
      <c r="S14" s="305"/>
      <c r="T14" s="474" t="s">
        <v>184</v>
      </c>
      <c r="U14" s="463"/>
      <c r="V14" s="463"/>
      <c r="W14" s="463"/>
      <c r="X14" s="463"/>
      <c r="Y14" s="304"/>
      <c r="Z14" s="474" t="s">
        <v>185</v>
      </c>
      <c r="AA14" s="463"/>
      <c r="AB14" s="463"/>
      <c r="AC14" s="463"/>
      <c r="AD14" s="463"/>
      <c r="AE14" s="196"/>
      <c r="AF14" s="196"/>
      <c r="AG14" s="196"/>
      <c r="AH14" s="196"/>
      <c r="AI14" s="196"/>
      <c r="AJ14" s="196"/>
      <c r="AK14" s="196"/>
      <c r="AL14" s="196"/>
      <c r="AM14" s="196"/>
      <c r="AS14" s="484" t="s">
        <v>78</v>
      </c>
      <c r="AT14" s="484"/>
      <c r="AU14" s="484"/>
    </row>
    <row r="15" spans="1:47" ht="30.75" hidden="1" customHeight="1" x14ac:dyDescent="0.2">
      <c r="A15" s="471"/>
      <c r="B15" s="169" t="s">
        <v>151</v>
      </c>
      <c r="C15" s="169"/>
      <c r="D15" s="169"/>
      <c r="E15" s="170" t="s">
        <v>143</v>
      </c>
      <c r="F15" s="171"/>
      <c r="H15" s="197">
        <v>6</v>
      </c>
      <c r="I15" s="198">
        <f>ROUND((21.98+30.36)/2,2)</f>
        <v>26.17</v>
      </c>
      <c r="J15" s="199">
        <f>H15+0.8</f>
        <v>6.8</v>
      </c>
      <c r="K15" s="199">
        <f>H15</f>
        <v>6</v>
      </c>
      <c r="L15" s="143">
        <f>H15+0.6</f>
        <v>6.6</v>
      </c>
      <c r="N15" s="197">
        <v>0</v>
      </c>
      <c r="O15" s="198">
        <v>0</v>
      </c>
      <c r="P15" s="199">
        <f>N15+0.8</f>
        <v>0.8</v>
      </c>
      <c r="Q15" s="199"/>
      <c r="R15" s="143">
        <f>N15+0.6</f>
        <v>0.6</v>
      </c>
    </row>
    <row r="16" spans="1:47" ht="22.5" hidden="1" x14ac:dyDescent="0.2">
      <c r="A16" s="471"/>
      <c r="B16" s="169" t="s">
        <v>155</v>
      </c>
      <c r="C16" s="169" t="s">
        <v>402</v>
      </c>
      <c r="D16" s="169"/>
      <c r="E16" s="170" t="s">
        <v>156</v>
      </c>
      <c r="F16" s="171">
        <f>21.98+30.36</f>
        <v>52.34</v>
      </c>
      <c r="H16" s="200"/>
      <c r="I16" s="200"/>
      <c r="J16" s="201">
        <f>ROUND(I15*J15,2)</f>
        <v>177.96</v>
      </c>
      <c r="K16" s="199">
        <f>ROUND(H15*I15,2)</f>
        <v>157.02000000000001</v>
      </c>
      <c r="L16">
        <f>ROUND(I15*L15,2)</f>
        <v>172.72</v>
      </c>
      <c r="N16" s="200"/>
      <c r="O16" s="200"/>
      <c r="P16" s="201">
        <f>ROUND(O15*P15,2)</f>
        <v>0</v>
      </c>
      <c r="Q16" s="199">
        <f>ROUND(N15*O15,2)</f>
        <v>0</v>
      </c>
      <c r="R16">
        <f>ROUND(O15*R15,2)</f>
        <v>0</v>
      </c>
      <c r="T16" s="143"/>
      <c r="U16" s="143"/>
      <c r="V16" s="143"/>
      <c r="AS16" s="143">
        <f>J16+P16+F15+V16+AB16</f>
        <v>177.96</v>
      </c>
      <c r="AT16" s="143">
        <f>K16+Q16+W16+AC16</f>
        <v>157.02000000000001</v>
      </c>
      <c r="AU16" s="143">
        <f>L16+R16+F15+X16+AD16</f>
        <v>172.72</v>
      </c>
    </row>
    <row r="17" spans="1:47" ht="24.75" hidden="1" customHeight="1" x14ac:dyDescent="0.2">
      <c r="A17" s="485"/>
      <c r="B17" s="169" t="s">
        <v>170</v>
      </c>
      <c r="C17" s="169"/>
      <c r="D17" s="169"/>
      <c r="E17" s="170"/>
      <c r="F17" s="170"/>
      <c r="G17">
        <f>121.1+121.12</f>
        <v>242.22</v>
      </c>
    </row>
    <row r="18" spans="1:47" ht="60.75" hidden="1" customHeight="1" x14ac:dyDescent="0.2">
      <c r="A18" s="482" t="s">
        <v>515</v>
      </c>
      <c r="B18" s="247" t="s">
        <v>152</v>
      </c>
      <c r="C18" s="247" t="s">
        <v>404</v>
      </c>
      <c r="D18" s="247"/>
      <c r="E18" s="248" t="s">
        <v>405</v>
      </c>
      <c r="F18" s="249">
        <f>AT20</f>
        <v>734.3</v>
      </c>
      <c r="H18" s="472" t="s">
        <v>182</v>
      </c>
      <c r="I18" s="473"/>
      <c r="J18" s="473"/>
      <c r="K18" s="473"/>
      <c r="L18" s="473"/>
      <c r="M18" s="304"/>
      <c r="N18" s="463" t="s">
        <v>183</v>
      </c>
      <c r="O18" s="463"/>
      <c r="P18" s="463"/>
      <c r="Q18" s="463"/>
      <c r="R18" s="463"/>
      <c r="S18" s="305"/>
      <c r="T18" s="474" t="s">
        <v>184</v>
      </c>
      <c r="U18" s="463"/>
      <c r="V18" s="463"/>
      <c r="W18" s="463"/>
      <c r="X18" s="463"/>
      <c r="Y18" s="304"/>
      <c r="Z18" s="474" t="s">
        <v>185</v>
      </c>
      <c r="AA18" s="463"/>
      <c r="AB18" s="463"/>
      <c r="AC18" s="463"/>
      <c r="AD18" s="463"/>
      <c r="AE18" s="305"/>
      <c r="AF18" s="474" t="s">
        <v>403</v>
      </c>
      <c r="AG18" s="463"/>
      <c r="AH18" s="463"/>
      <c r="AI18" s="463"/>
      <c r="AJ18" s="463"/>
      <c r="AK18" s="196"/>
      <c r="AL18" s="196"/>
      <c r="AM18" s="196"/>
      <c r="AS18" s="484" t="s">
        <v>78</v>
      </c>
      <c r="AT18" s="484"/>
      <c r="AU18" s="484"/>
    </row>
    <row r="19" spans="1:47" ht="42" hidden="1" customHeight="1" x14ac:dyDescent="0.2">
      <c r="A19" s="483"/>
      <c r="B19" s="247" t="s">
        <v>151</v>
      </c>
      <c r="C19" s="248" t="s">
        <v>423</v>
      </c>
      <c r="D19" s="248"/>
      <c r="E19" s="248" t="s">
        <v>143</v>
      </c>
      <c r="F19" s="249">
        <f>10.69 + 42.35+10.59</f>
        <v>63.629999999999995</v>
      </c>
      <c r="H19" s="197">
        <v>5.05</v>
      </c>
      <c r="I19" s="198">
        <f>ROUND((29.5+29.83)/2,2)</f>
        <v>29.67</v>
      </c>
      <c r="J19" s="199">
        <f>H19+0.8</f>
        <v>5.85</v>
      </c>
      <c r="K19" s="199">
        <f>H19</f>
        <v>5.05</v>
      </c>
      <c r="L19" s="143">
        <f>H19+0.6</f>
        <v>5.6499999999999995</v>
      </c>
      <c r="N19" s="197">
        <v>5.9</v>
      </c>
      <c r="O19" s="198">
        <f>ROUND((13.9+15.5)/2,2)</f>
        <v>14.7</v>
      </c>
      <c r="P19" s="199">
        <f>N19+0.8</f>
        <v>6.7</v>
      </c>
      <c r="Q19" s="199"/>
      <c r="R19" s="143">
        <f>N19+0.6</f>
        <v>6.5</v>
      </c>
      <c r="T19" s="197">
        <v>6</v>
      </c>
      <c r="U19" s="198">
        <f>ROUND((48.5+44.57+22.92+18.99+3.33+4.17+4.17)/2,2)</f>
        <v>73.33</v>
      </c>
      <c r="V19" s="199">
        <f>T19+0.8</f>
        <v>6.8</v>
      </c>
      <c r="W19" s="199"/>
      <c r="X19" s="143">
        <f>T19+0.6</f>
        <v>6.6</v>
      </c>
      <c r="Z19" s="197">
        <v>3.43</v>
      </c>
      <c r="AA19" s="198">
        <f>ROUND((4.92+5)/2,2)</f>
        <v>4.96</v>
      </c>
      <c r="AB19" s="199">
        <f>Z19+0.8</f>
        <v>4.2300000000000004</v>
      </c>
      <c r="AC19" s="199"/>
      <c r="AD19" s="143">
        <f>Z19+0.6</f>
        <v>4.03</v>
      </c>
      <c r="AF19" s="197">
        <f>(1.52+4.1)/2</f>
        <v>2.8099999999999996</v>
      </c>
      <c r="AG19" s="198">
        <f>ROUND((14.61+14.39)/2,2)</f>
        <v>14.5</v>
      </c>
      <c r="AH19" s="199">
        <f>AF19+0.8</f>
        <v>3.6099999999999994</v>
      </c>
      <c r="AI19" s="199"/>
      <c r="AJ19" s="143">
        <f>AF19+0.6</f>
        <v>3.4099999999999997</v>
      </c>
    </row>
    <row r="20" spans="1:47" ht="33.75" hidden="1" x14ac:dyDescent="0.2">
      <c r="A20" s="483"/>
      <c r="B20" s="247" t="s">
        <v>171</v>
      </c>
      <c r="C20" s="247" t="s">
        <v>406</v>
      </c>
      <c r="D20" s="247"/>
      <c r="E20" s="248" t="s">
        <v>156</v>
      </c>
      <c r="F20" s="249">
        <f>14.07+14.39+29.83+29.5+11.44+4.92+5+4.07+13.9+48.5+22.92+3.33+4.17+4.74+4.17+18.99+44.57</f>
        <v>278.51000000000005</v>
      </c>
      <c r="H20" s="200"/>
      <c r="I20" s="200"/>
      <c r="J20" s="201">
        <f>ROUND(I19*J19,2)</f>
        <v>173.57</v>
      </c>
      <c r="K20" s="199">
        <f>ROUND(H19*I19,2)</f>
        <v>149.83000000000001</v>
      </c>
      <c r="L20">
        <f>ROUND(I19*L19,2)</f>
        <v>167.64</v>
      </c>
      <c r="N20" s="200"/>
      <c r="O20" s="200"/>
      <c r="P20" s="201">
        <f>ROUND(O19*P19,2)</f>
        <v>98.49</v>
      </c>
      <c r="Q20" s="199">
        <f>ROUND(N19*O19,2)</f>
        <v>86.73</v>
      </c>
      <c r="R20">
        <f>ROUND(O19*R19,2)</f>
        <v>95.55</v>
      </c>
      <c r="T20" s="200"/>
      <c r="U20" s="200"/>
      <c r="V20" s="201">
        <f>ROUND(U19*V19,2)</f>
        <v>498.64</v>
      </c>
      <c r="W20" s="199">
        <f>ROUND(T19*U19,2)</f>
        <v>439.98</v>
      </c>
      <c r="X20">
        <f>ROUND(U19*X19,2)</f>
        <v>483.98</v>
      </c>
      <c r="Z20" s="200"/>
      <c r="AA20" s="200"/>
      <c r="AB20" s="201">
        <f>ROUND(AA19*AB19,2)</f>
        <v>20.98</v>
      </c>
      <c r="AC20" s="199">
        <f>ROUND(Z19*AA19,2)</f>
        <v>17.010000000000002</v>
      </c>
      <c r="AD20">
        <f>ROUND(AA19*AD19,2)</f>
        <v>19.989999999999998</v>
      </c>
      <c r="AF20" s="200"/>
      <c r="AG20" s="200"/>
      <c r="AH20" s="201">
        <f>ROUND(AG19*AH19,2)</f>
        <v>52.35</v>
      </c>
      <c r="AI20" s="199">
        <f>ROUND(AF19*AG19,2)</f>
        <v>40.75</v>
      </c>
      <c r="AJ20">
        <f>ROUND(AG19*AJ19,2)</f>
        <v>49.45</v>
      </c>
      <c r="AS20" s="143">
        <f>J20+P20+F19+V20+AB20+AH20</f>
        <v>907.66</v>
      </c>
      <c r="AT20" s="143">
        <f>K20+Q20+W20+AC2+AI228+AC20+AI20</f>
        <v>734.3</v>
      </c>
      <c r="AU20" s="143">
        <f>L20+R20+F19+X20+AD20+AJ20</f>
        <v>880.24</v>
      </c>
    </row>
    <row r="21" spans="1:47" ht="24.75" hidden="1" customHeight="1" x14ac:dyDescent="0.2">
      <c r="A21" s="486"/>
      <c r="B21" s="247" t="s">
        <v>170</v>
      </c>
      <c r="C21" s="248"/>
      <c r="D21" s="248"/>
      <c r="E21" s="248">
        <v>1.5</v>
      </c>
      <c r="F21" s="248"/>
      <c r="G21">
        <f>121.18+122.62</f>
        <v>243.8</v>
      </c>
    </row>
    <row r="22" spans="1:47" ht="35.25" customHeight="1" x14ac:dyDescent="0.2">
      <c r="A22" s="470" t="s">
        <v>537</v>
      </c>
      <c r="B22" s="169" t="s">
        <v>152</v>
      </c>
      <c r="C22" s="352" t="s">
        <v>574</v>
      </c>
      <c r="D22" s="169"/>
      <c r="E22" s="170" t="s">
        <v>542</v>
      </c>
      <c r="F22" s="171">
        <f>K24+Q24</f>
        <v>1291.8599999999999</v>
      </c>
      <c r="H22" s="472" t="s">
        <v>182</v>
      </c>
      <c r="I22" s="473"/>
      <c r="J22" s="473"/>
      <c r="K22" s="473"/>
      <c r="L22" s="473"/>
      <c r="M22" s="304"/>
      <c r="N22" s="463" t="s">
        <v>183</v>
      </c>
      <c r="O22" s="463"/>
      <c r="P22" s="463"/>
      <c r="Q22" s="463"/>
      <c r="R22" s="463"/>
      <c r="S22" s="305"/>
      <c r="T22" s="474" t="s">
        <v>184</v>
      </c>
      <c r="U22" s="463"/>
      <c r="V22" s="463"/>
      <c r="W22" s="463"/>
      <c r="X22" s="463"/>
      <c r="Y22" s="304"/>
      <c r="Z22" s="474" t="s">
        <v>185</v>
      </c>
      <c r="AA22" s="463"/>
      <c r="AB22" s="463"/>
      <c r="AC22" s="463"/>
      <c r="AD22" s="463"/>
      <c r="AE22" s="305"/>
      <c r="AF22" s="474" t="s">
        <v>403</v>
      </c>
      <c r="AG22" s="463"/>
      <c r="AH22" s="463"/>
      <c r="AI22" s="463"/>
      <c r="AJ22" s="463"/>
      <c r="AK22" s="302"/>
      <c r="AL22" s="302"/>
      <c r="AM22" s="302"/>
      <c r="AS22" s="484" t="s">
        <v>78</v>
      </c>
      <c r="AT22" s="484"/>
      <c r="AU22" s="484"/>
    </row>
    <row r="23" spans="1:47" ht="27.75" customHeight="1" x14ac:dyDescent="0.2">
      <c r="A23" s="471"/>
      <c r="B23" s="169" t="s">
        <v>151</v>
      </c>
      <c r="C23" s="352" t="s">
        <v>554</v>
      </c>
      <c r="D23" s="170" t="s">
        <v>143</v>
      </c>
      <c r="E23" s="170"/>
      <c r="F23" s="171">
        <f>5.81+24.3+15.07+43.59</f>
        <v>88.77000000000001</v>
      </c>
      <c r="H23" s="197"/>
      <c r="I23" s="198"/>
      <c r="J23" s="199"/>
      <c r="K23" s="199"/>
      <c r="L23" s="143"/>
      <c r="N23" s="353">
        <v>6</v>
      </c>
      <c r="O23" s="198">
        <f>ROUND((85.27+7.47+122.95+121.11+5.7+85.38+K9+K9)/2,2)</f>
        <v>215.31</v>
      </c>
      <c r="P23" s="199">
        <f>N23+0.8</f>
        <v>6.8</v>
      </c>
      <c r="Q23" s="199">
        <f>N23</f>
        <v>6</v>
      </c>
      <c r="R23" s="143">
        <f>N23+0.6</f>
        <v>6.6</v>
      </c>
      <c r="T23" s="197"/>
      <c r="U23" s="198"/>
      <c r="V23" s="199"/>
      <c r="W23" s="199"/>
      <c r="X23" s="143"/>
      <c r="Z23" s="197"/>
      <c r="AA23" s="198"/>
      <c r="AB23" s="199"/>
      <c r="AC23" s="199"/>
      <c r="AD23" s="143"/>
      <c r="AF23" s="197"/>
      <c r="AG23" s="198"/>
      <c r="AH23" s="199"/>
      <c r="AI23" s="199"/>
      <c r="AJ23" s="143"/>
    </row>
    <row r="24" spans="1:47" ht="33.75" customHeight="1" x14ac:dyDescent="0.2">
      <c r="A24" s="485"/>
      <c r="B24" s="169" t="s">
        <v>171</v>
      </c>
      <c r="C24" s="169" t="s">
        <v>573</v>
      </c>
      <c r="D24" s="169"/>
      <c r="E24" s="170" t="s">
        <v>156</v>
      </c>
      <c r="F24" s="171">
        <f>85.27+7.47+122.95+5.29+2.16+85.38+2.11+3.81+1.7+4.2+55.98+52.47+2.73+2.57+K9+K9+1.16</f>
        <v>437.99</v>
      </c>
      <c r="H24" s="200"/>
      <c r="I24" s="200"/>
      <c r="J24" s="201"/>
      <c r="K24" s="199"/>
      <c r="N24" s="200"/>
      <c r="O24" s="200"/>
      <c r="P24" s="201">
        <f>ROUND(O23*P23,2)</f>
        <v>1464.11</v>
      </c>
      <c r="Q24" s="199">
        <f>ROUND(N23*O23,2)</f>
        <v>1291.8599999999999</v>
      </c>
      <c r="R24">
        <f>ROUND(O23*R23,2)</f>
        <v>1421.05</v>
      </c>
      <c r="T24" s="200"/>
      <c r="U24" s="200"/>
      <c r="V24" s="201"/>
      <c r="W24" s="199"/>
      <c r="Z24" s="200"/>
      <c r="AA24" s="200"/>
      <c r="AB24" s="201"/>
      <c r="AC24" s="199"/>
      <c r="AF24" s="200"/>
      <c r="AG24" s="200"/>
      <c r="AH24" s="201"/>
      <c r="AI24" s="199"/>
      <c r="AS24" s="143">
        <f>J24+P24+F23+V24+AB24</f>
        <v>1552.8799999999999</v>
      </c>
      <c r="AT24" s="143">
        <f>K24+Q24+F23+W24+AC24</f>
        <v>1380.6299999999999</v>
      </c>
      <c r="AU24" s="143">
        <f>L24+R24+F23+X24+AD24</f>
        <v>1509.82</v>
      </c>
    </row>
    <row r="25" spans="1:47" ht="22.5" x14ac:dyDescent="0.2">
      <c r="A25" s="487" t="s">
        <v>282</v>
      </c>
      <c r="B25" s="247" t="s">
        <v>152</v>
      </c>
      <c r="C25" s="307" t="s">
        <v>563</v>
      </c>
      <c r="D25" s="247"/>
      <c r="E25" s="248">
        <v>6</v>
      </c>
      <c r="F25" s="249">
        <f>K27+Q27</f>
        <v>1233.24</v>
      </c>
      <c r="H25" s="472" t="s">
        <v>182</v>
      </c>
      <c r="I25" s="473"/>
      <c r="J25" s="473"/>
      <c r="K25" s="473"/>
      <c r="L25" s="473"/>
      <c r="M25" s="304"/>
      <c r="N25" s="463" t="s">
        <v>183</v>
      </c>
      <c r="O25" s="463"/>
      <c r="P25" s="463"/>
      <c r="Q25" s="463"/>
      <c r="R25" s="463"/>
      <c r="S25" s="196"/>
      <c r="T25" s="502" t="s">
        <v>184</v>
      </c>
      <c r="U25" s="484"/>
      <c r="V25" s="484"/>
      <c r="W25" s="484"/>
      <c r="X25" s="484"/>
      <c r="Z25" s="502" t="s">
        <v>185</v>
      </c>
      <c r="AA25" s="484"/>
      <c r="AB25" s="484"/>
      <c r="AC25" s="484"/>
      <c r="AD25" s="484"/>
      <c r="AE25" s="196"/>
      <c r="AF25" s="196"/>
      <c r="AG25" s="196"/>
      <c r="AH25" s="196"/>
      <c r="AI25" s="196"/>
      <c r="AJ25" s="196"/>
      <c r="AK25" s="196"/>
      <c r="AL25" s="196"/>
      <c r="AM25" s="196"/>
      <c r="AS25" s="484" t="s">
        <v>78</v>
      </c>
      <c r="AT25" s="484"/>
      <c r="AU25" s="484"/>
    </row>
    <row r="26" spans="1:47" ht="30.75" customHeight="1" x14ac:dyDescent="0.2">
      <c r="A26" s="487"/>
      <c r="B26" s="247" t="s">
        <v>151</v>
      </c>
      <c r="C26" s="307"/>
      <c r="D26" s="307"/>
      <c r="E26" s="248" t="s">
        <v>156</v>
      </c>
      <c r="F26" s="249"/>
      <c r="H26" s="197">
        <v>6</v>
      </c>
      <c r="I26" s="198">
        <f>ROUND((10.56+62.49+6+125.73+6+6+125.83+6+62.46)/2,2)</f>
        <v>205.54</v>
      </c>
      <c r="J26" s="199">
        <f>H26+0.8</f>
        <v>6.8</v>
      </c>
      <c r="K26" s="199">
        <v>6</v>
      </c>
      <c r="L26" s="143">
        <f>H26+0.6</f>
        <v>6.6</v>
      </c>
      <c r="N26" s="197">
        <v>0</v>
      </c>
      <c r="O26" s="198">
        <v>0</v>
      </c>
      <c r="P26" s="199">
        <f>N26+0.8</f>
        <v>0.8</v>
      </c>
      <c r="Q26" s="199"/>
      <c r="R26" s="143">
        <f>N26+0.6</f>
        <v>0.6</v>
      </c>
    </row>
    <row r="27" spans="1:47" ht="22.5" x14ac:dyDescent="0.2">
      <c r="A27" s="487"/>
      <c r="B27" s="247" t="s">
        <v>171</v>
      </c>
      <c r="C27" s="247" t="s">
        <v>538</v>
      </c>
      <c r="D27" s="247"/>
      <c r="E27" s="248"/>
      <c r="F27" s="249">
        <f>10.55+62.49+125.73+125.83+62.46</f>
        <v>387.06</v>
      </c>
      <c r="H27" s="200"/>
      <c r="I27" s="200"/>
      <c r="J27" s="201">
        <f>ROUND(I26*J26,2)</f>
        <v>1397.67</v>
      </c>
      <c r="K27" s="199">
        <f>ROUND(H26*I26,2)</f>
        <v>1233.24</v>
      </c>
      <c r="L27">
        <f>ROUND(I26*L26,2)</f>
        <v>1356.56</v>
      </c>
      <c r="N27" s="200"/>
      <c r="O27" s="200"/>
      <c r="P27" s="201">
        <f>ROUND(O26*P26,2)</f>
        <v>0</v>
      </c>
      <c r="Q27" s="199">
        <f>ROUND(N26*O26,2)</f>
        <v>0</v>
      </c>
      <c r="R27">
        <f>ROUND(O26*R26,2)</f>
        <v>0</v>
      </c>
      <c r="T27" s="143"/>
      <c r="U27" s="143"/>
      <c r="V27" s="143"/>
      <c r="AS27" s="143">
        <f>J27+P27+F26+V27+AB27</f>
        <v>1397.67</v>
      </c>
      <c r="AT27" s="143">
        <f>K27+Q27+F26+W27+AC27</f>
        <v>1233.24</v>
      </c>
      <c r="AU27" s="143">
        <f>L27+R27+F26+X27+AD27</f>
        <v>1356.56</v>
      </c>
    </row>
    <row r="28" spans="1:47" hidden="1" x14ac:dyDescent="0.2">
      <c r="A28" s="487"/>
      <c r="B28" s="247" t="s">
        <v>170</v>
      </c>
      <c r="C28" s="247"/>
      <c r="D28" s="247"/>
      <c r="E28" s="248"/>
      <c r="F28" s="248"/>
      <c r="G28">
        <f>62.06+72.64+125.04+124.93+12.46+12.23</f>
        <v>409.36</v>
      </c>
    </row>
    <row r="29" spans="1:47" ht="23.25" customHeight="1" x14ac:dyDescent="0.2">
      <c r="A29" s="470" t="s">
        <v>520</v>
      </c>
      <c r="B29" s="169" t="s">
        <v>152</v>
      </c>
      <c r="C29" s="169" t="s">
        <v>540</v>
      </c>
      <c r="D29" s="169"/>
      <c r="E29" s="170">
        <v>6</v>
      </c>
      <c r="F29" s="171">
        <f>K31+Q31</f>
        <v>296.82</v>
      </c>
      <c r="H29" s="472" t="s">
        <v>182</v>
      </c>
      <c r="I29" s="473"/>
      <c r="J29" s="473"/>
      <c r="K29" s="473"/>
      <c r="L29" s="473"/>
      <c r="M29" s="304"/>
      <c r="N29" s="463" t="s">
        <v>183</v>
      </c>
      <c r="O29" s="463"/>
      <c r="P29" s="463"/>
      <c r="Q29" s="463"/>
      <c r="R29" s="463"/>
      <c r="S29" s="196"/>
      <c r="T29" s="502" t="s">
        <v>184</v>
      </c>
      <c r="U29" s="484"/>
      <c r="V29" s="484"/>
      <c r="W29" s="484"/>
      <c r="X29" s="484"/>
      <c r="Z29" s="502" t="s">
        <v>185</v>
      </c>
      <c r="AA29" s="484"/>
      <c r="AB29" s="484"/>
      <c r="AC29" s="484"/>
      <c r="AD29" s="484"/>
      <c r="AE29" s="196"/>
      <c r="AF29" s="196"/>
      <c r="AG29" s="196"/>
      <c r="AH29" s="196"/>
      <c r="AI29" s="196"/>
      <c r="AJ29" s="196"/>
      <c r="AK29" s="196"/>
      <c r="AL29" s="196"/>
      <c r="AM29" s="196"/>
      <c r="AS29" s="484" t="s">
        <v>78</v>
      </c>
      <c r="AT29" s="484"/>
      <c r="AU29" s="484"/>
    </row>
    <row r="30" spans="1:47" ht="27.75" customHeight="1" x14ac:dyDescent="0.2">
      <c r="A30" s="471"/>
      <c r="B30" s="169" t="s">
        <v>151</v>
      </c>
      <c r="C30" s="170" t="s">
        <v>143</v>
      </c>
      <c r="D30" s="170"/>
      <c r="E30" s="170" t="s">
        <v>143</v>
      </c>
      <c r="F30" s="171"/>
      <c r="H30" s="197">
        <v>6</v>
      </c>
      <c r="I30" s="198">
        <f>ROUND((49.36+49.58)/2,2)</f>
        <v>49.47</v>
      </c>
      <c r="J30" s="199">
        <f>H30+0.8</f>
        <v>6.8</v>
      </c>
      <c r="K30" s="199">
        <f>H30</f>
        <v>6</v>
      </c>
      <c r="L30" s="143">
        <f>H30+0.6</f>
        <v>6.6</v>
      </c>
      <c r="N30" s="197">
        <v>0</v>
      </c>
      <c r="O30" s="198">
        <v>0</v>
      </c>
      <c r="P30" s="199">
        <f>N30+0.8</f>
        <v>0.8</v>
      </c>
      <c r="Q30" s="199"/>
      <c r="R30" s="143">
        <f>N30+0.6</f>
        <v>0.6</v>
      </c>
    </row>
    <row r="31" spans="1:47" ht="22.5" x14ac:dyDescent="0.2">
      <c r="A31" s="471"/>
      <c r="B31" s="169" t="s">
        <v>171</v>
      </c>
      <c r="C31" s="169" t="s">
        <v>539</v>
      </c>
      <c r="D31" s="169"/>
      <c r="E31" s="170" t="s">
        <v>156</v>
      </c>
      <c r="F31" s="171">
        <f>49.36+49.58</f>
        <v>98.94</v>
      </c>
      <c r="H31" s="200"/>
      <c r="I31" s="200"/>
      <c r="J31" s="201">
        <f>ROUND(I30*J30,2)</f>
        <v>336.4</v>
      </c>
      <c r="K31" s="199">
        <f>ROUND(H30*I30,2)</f>
        <v>296.82</v>
      </c>
      <c r="L31">
        <f>ROUND(I30*L30,2)</f>
        <v>326.5</v>
      </c>
      <c r="N31" s="200"/>
      <c r="O31" s="200"/>
      <c r="P31" s="201">
        <f>ROUND(O30*P30,2)</f>
        <v>0</v>
      </c>
      <c r="Q31" s="199">
        <f>ROUND(N30*O30,2)</f>
        <v>0</v>
      </c>
      <c r="R31">
        <f>ROUND(O30*R30,2)</f>
        <v>0</v>
      </c>
      <c r="T31" s="143"/>
      <c r="U31" s="143"/>
      <c r="V31" s="143"/>
      <c r="AS31" s="143">
        <f>J31+P31+F30+V31+AB31</f>
        <v>336.4</v>
      </c>
      <c r="AT31" s="143">
        <f>K31+Q31+W31+AC31</f>
        <v>296.82</v>
      </c>
      <c r="AU31" s="143">
        <f>L31+R31+F30+X31+AD31</f>
        <v>326.5</v>
      </c>
    </row>
    <row r="32" spans="1:47" ht="30" hidden="1" customHeight="1" x14ac:dyDescent="0.2">
      <c r="A32" s="485"/>
      <c r="B32" s="169" t="s">
        <v>170</v>
      </c>
      <c r="C32" s="306"/>
      <c r="D32" s="170"/>
      <c r="E32" s="170"/>
      <c r="F32" s="170"/>
      <c r="G32">
        <f>10.41+10.34+47.75+47.42</f>
        <v>115.92</v>
      </c>
    </row>
    <row r="33" spans="1:47" ht="12.75" hidden="1" customHeight="1" x14ac:dyDescent="0.2">
      <c r="A33" s="192"/>
      <c r="B33" s="193"/>
      <c r="C33" s="194"/>
      <c r="D33" s="194"/>
      <c r="E33" s="194"/>
      <c r="F33" s="194"/>
    </row>
    <row r="34" spans="1:47" ht="51" customHeight="1" x14ac:dyDescent="0.2">
      <c r="A34" s="482" t="s">
        <v>521</v>
      </c>
      <c r="B34" s="247" t="s">
        <v>152</v>
      </c>
      <c r="C34" s="247" t="s">
        <v>541</v>
      </c>
      <c r="D34" s="247"/>
      <c r="E34" s="248" t="s">
        <v>416</v>
      </c>
      <c r="F34" s="249">
        <f>K36+Q36</f>
        <v>774.36</v>
      </c>
      <c r="H34" s="472" t="s">
        <v>182</v>
      </c>
      <c r="I34" s="473"/>
      <c r="J34" s="473"/>
      <c r="K34" s="473"/>
      <c r="L34" s="473"/>
      <c r="M34" s="304"/>
      <c r="N34" s="463" t="s">
        <v>183</v>
      </c>
      <c r="O34" s="463"/>
      <c r="P34" s="463"/>
      <c r="Q34" s="463"/>
      <c r="R34" s="463"/>
      <c r="S34" s="305"/>
      <c r="T34" s="474" t="s">
        <v>184</v>
      </c>
      <c r="U34" s="463"/>
      <c r="V34" s="463"/>
      <c r="W34" s="463"/>
      <c r="X34" s="463"/>
      <c r="Y34" s="304"/>
      <c r="Z34" s="474" t="s">
        <v>185</v>
      </c>
      <c r="AA34" s="463"/>
      <c r="AB34" s="463"/>
      <c r="AC34" s="463"/>
      <c r="AD34" s="463"/>
      <c r="AE34" s="305"/>
      <c r="AF34" s="474" t="s">
        <v>403</v>
      </c>
      <c r="AG34" s="463"/>
      <c r="AH34" s="463"/>
      <c r="AI34" s="463"/>
      <c r="AJ34" s="463"/>
      <c r="AK34" s="302"/>
      <c r="AL34" s="302"/>
      <c r="AM34" s="302"/>
      <c r="AS34" s="484" t="s">
        <v>78</v>
      </c>
      <c r="AT34" s="484"/>
      <c r="AU34" s="484"/>
    </row>
    <row r="35" spans="1:47" ht="39" customHeight="1" x14ac:dyDescent="0.2">
      <c r="A35" s="483"/>
      <c r="B35" s="247" t="s">
        <v>151</v>
      </c>
      <c r="C35" s="248"/>
      <c r="D35" s="248"/>
      <c r="E35" s="248" t="s">
        <v>143</v>
      </c>
      <c r="F35" s="249"/>
      <c r="H35" s="197">
        <f>6</f>
        <v>6</v>
      </c>
      <c r="I35" s="198">
        <f>ROUND((129.06+129.05)/2,2)</f>
        <v>129.06</v>
      </c>
      <c r="J35" s="199">
        <f>H35+0.8</f>
        <v>6.8</v>
      </c>
      <c r="K35" s="199">
        <f>H35</f>
        <v>6</v>
      </c>
      <c r="L35" s="143">
        <f>H35+0.6</f>
        <v>6.6</v>
      </c>
      <c r="N35" s="197">
        <v>0</v>
      </c>
      <c r="O35" s="198">
        <v>0</v>
      </c>
      <c r="P35" s="199">
        <f>N35+0.8</f>
        <v>0.8</v>
      </c>
      <c r="Q35" s="199"/>
      <c r="R35" s="143">
        <f>N35+0.6</f>
        <v>0.6</v>
      </c>
      <c r="T35" s="197">
        <f>(8.44+8.6)/2</f>
        <v>8.52</v>
      </c>
      <c r="U35" s="198">
        <v>0</v>
      </c>
      <c r="V35" s="199">
        <f>T35+0.8</f>
        <v>9.32</v>
      </c>
      <c r="W35" s="199"/>
      <c r="X35" s="143">
        <f>T35+0.6</f>
        <v>9.1199999999999992</v>
      </c>
      <c r="Z35" s="197"/>
      <c r="AA35" s="198"/>
      <c r="AB35" s="199"/>
      <c r="AC35" s="199"/>
      <c r="AD35" s="143"/>
      <c r="AF35" s="197"/>
      <c r="AG35" s="198"/>
      <c r="AH35" s="199"/>
      <c r="AI35" s="199"/>
      <c r="AJ35" s="143"/>
    </row>
    <row r="36" spans="1:47" ht="22.5" x14ac:dyDescent="0.2">
      <c r="A36" s="483"/>
      <c r="B36" s="247" t="s">
        <v>171</v>
      </c>
      <c r="C36" s="247" t="s">
        <v>567</v>
      </c>
      <c r="D36" s="247"/>
      <c r="E36" s="248" t="s">
        <v>156</v>
      </c>
      <c r="F36" s="249">
        <f>7.03+6.62+57.18+57.56+53.45+53.5</f>
        <v>235.33999999999997</v>
      </c>
      <c r="H36" s="200"/>
      <c r="I36" s="200"/>
      <c r="J36" s="201">
        <f>ROUND(I35*J35,2)</f>
        <v>877.61</v>
      </c>
      <c r="K36" s="199">
        <f>ROUND(H35*I35,2)</f>
        <v>774.36</v>
      </c>
      <c r="L36">
        <f>ROUND(I35*L35,2)</f>
        <v>851.8</v>
      </c>
      <c r="N36" s="200"/>
      <c r="O36" s="200"/>
      <c r="P36" s="201">
        <f>ROUND(O35*P35,2)</f>
        <v>0</v>
      </c>
      <c r="Q36" s="199">
        <f>ROUND(N35*O35,2)</f>
        <v>0</v>
      </c>
      <c r="R36">
        <f>ROUND(O35*R35,2)</f>
        <v>0</v>
      </c>
      <c r="T36" s="200"/>
      <c r="U36" s="200"/>
      <c r="V36" s="201">
        <f>ROUND(U35*V35,2)</f>
        <v>0</v>
      </c>
      <c r="W36" s="199">
        <f>ROUND(T35*U35,2)</f>
        <v>0</v>
      </c>
      <c r="X36">
        <f>ROUND(U35*X35,2)</f>
        <v>0</v>
      </c>
      <c r="Z36" s="200"/>
      <c r="AA36" s="200"/>
      <c r="AB36" s="201"/>
      <c r="AC36" s="199"/>
      <c r="AF36" s="200"/>
      <c r="AG36" s="200"/>
      <c r="AH36" s="201"/>
      <c r="AI36" s="199"/>
      <c r="AS36" s="143">
        <f>J36+P36+F35+V36+AB36</f>
        <v>877.61</v>
      </c>
      <c r="AT36" s="143">
        <f>K36+Q36+W36+AC36</f>
        <v>774.36</v>
      </c>
      <c r="AU36" s="143">
        <f>L36+R36+F35+X36+AD36</f>
        <v>851.8</v>
      </c>
    </row>
    <row r="37" spans="1:47" ht="22.5" x14ac:dyDescent="0.2">
      <c r="A37" s="470" t="s">
        <v>522</v>
      </c>
      <c r="B37" s="169" t="s">
        <v>152</v>
      </c>
      <c r="C37" s="169" t="s">
        <v>565</v>
      </c>
      <c r="D37" s="169"/>
      <c r="E37" s="170">
        <v>6</v>
      </c>
      <c r="F37" s="171">
        <f>K39+Q39</f>
        <v>1056.42</v>
      </c>
      <c r="H37" s="472" t="s">
        <v>182</v>
      </c>
      <c r="I37" s="473"/>
      <c r="J37" s="473"/>
      <c r="K37" s="473"/>
      <c r="L37" s="473"/>
      <c r="M37" s="304"/>
      <c r="N37" s="463" t="s">
        <v>183</v>
      </c>
      <c r="O37" s="463"/>
      <c r="P37" s="463"/>
      <c r="Q37" s="463"/>
      <c r="R37" s="463"/>
      <c r="S37" s="314"/>
      <c r="T37" s="474" t="s">
        <v>184</v>
      </c>
      <c r="U37" s="463"/>
      <c r="V37" s="463"/>
      <c r="W37" s="463"/>
      <c r="X37" s="463"/>
      <c r="Y37" s="304"/>
      <c r="Z37" s="474" t="s">
        <v>185</v>
      </c>
      <c r="AA37" s="463"/>
      <c r="AB37" s="463"/>
      <c r="AC37" s="463"/>
      <c r="AD37" s="463"/>
      <c r="AE37" s="314"/>
      <c r="AF37" s="314"/>
      <c r="AG37" s="314"/>
      <c r="AH37" s="314"/>
      <c r="AI37" s="314"/>
      <c r="AJ37" s="314"/>
      <c r="AK37" s="314"/>
      <c r="AL37" s="314"/>
      <c r="AM37" s="314"/>
      <c r="AN37" s="304"/>
      <c r="AO37" s="304"/>
      <c r="AP37" s="304"/>
      <c r="AQ37" s="304"/>
      <c r="AR37" s="304"/>
      <c r="AS37" s="463" t="s">
        <v>78</v>
      </c>
      <c r="AT37" s="463"/>
      <c r="AU37" s="463"/>
    </row>
    <row r="38" spans="1:47" ht="23.25" customHeight="1" x14ac:dyDescent="0.2">
      <c r="A38" s="471"/>
      <c r="B38" s="169" t="s">
        <v>151</v>
      </c>
      <c r="C38" s="301"/>
      <c r="D38" s="301"/>
      <c r="E38" s="170" t="s">
        <v>143</v>
      </c>
      <c r="F38" s="171"/>
      <c r="H38" s="197">
        <v>6</v>
      </c>
      <c r="I38" s="198">
        <f>ROUND((55.95+55.91+56.14+56.19+52.47+52.67+5.7+5.7+5.7+5.7)/2,2)</f>
        <v>176.07</v>
      </c>
      <c r="J38" s="199">
        <f>H38+0.8</f>
        <v>6.8</v>
      </c>
      <c r="K38" s="199">
        <f>H38</f>
        <v>6</v>
      </c>
      <c r="L38" s="143">
        <f>H38+0.6</f>
        <v>6.6</v>
      </c>
      <c r="N38" s="197">
        <v>0</v>
      </c>
      <c r="O38" s="198">
        <v>0</v>
      </c>
      <c r="P38" s="199">
        <f>N38+0.8</f>
        <v>0.8</v>
      </c>
      <c r="Q38" s="199"/>
      <c r="R38" s="143">
        <f>N38+0.6</f>
        <v>0.6</v>
      </c>
    </row>
    <row r="39" spans="1:47" ht="22.5" x14ac:dyDescent="0.2">
      <c r="A39" s="471"/>
      <c r="B39" s="169" t="s">
        <v>171</v>
      </c>
      <c r="C39" s="169" t="s">
        <v>566</v>
      </c>
      <c r="D39" s="169"/>
      <c r="E39" s="170" t="s">
        <v>156</v>
      </c>
      <c r="F39" s="171">
        <f>55.95+55.91+56.14+56.19+52.47+52.67</f>
        <v>329.33</v>
      </c>
      <c r="H39" s="200"/>
      <c r="I39" s="200"/>
      <c r="J39" s="201">
        <f>ROUND(I38*J38,2)</f>
        <v>1197.28</v>
      </c>
      <c r="K39" s="199">
        <f>ROUND(H38*I38,2)</f>
        <v>1056.42</v>
      </c>
      <c r="L39">
        <f>ROUND(I38*L38,2)</f>
        <v>1162.06</v>
      </c>
      <c r="N39" s="200"/>
      <c r="O39" s="200"/>
      <c r="P39" s="201">
        <f>ROUND(O38*P38,2)</f>
        <v>0</v>
      </c>
      <c r="Q39" s="199">
        <f>ROUND(N38*O38,2)</f>
        <v>0</v>
      </c>
      <c r="R39">
        <f>ROUND(O38*R38,2)</f>
        <v>0</v>
      </c>
      <c r="T39" s="143"/>
      <c r="U39" s="143"/>
      <c r="V39" s="143"/>
      <c r="AS39" s="143">
        <f>J39+P39+F38+V39+AB39</f>
        <v>1197.28</v>
      </c>
      <c r="AT39" s="143">
        <f>K39+Q39+F38+W39+AC39</f>
        <v>1056.42</v>
      </c>
      <c r="AU39" s="143">
        <f>L39+R39+F38+X39+AD39</f>
        <v>1162.06</v>
      </c>
    </row>
    <row r="40" spans="1:47" ht="36" customHeight="1" x14ac:dyDescent="0.2">
      <c r="A40" s="482" t="s">
        <v>523</v>
      </c>
      <c r="B40" s="247" t="s">
        <v>152</v>
      </c>
      <c r="C40" s="247" t="s">
        <v>553</v>
      </c>
      <c r="D40" s="247"/>
      <c r="E40" s="248" t="s">
        <v>524</v>
      </c>
      <c r="F40" s="249">
        <f>K42+Q42</f>
        <v>714.84</v>
      </c>
      <c r="H40" s="472" t="s">
        <v>182</v>
      </c>
      <c r="I40" s="473"/>
      <c r="J40" s="473"/>
      <c r="K40" s="473"/>
      <c r="L40" s="473"/>
      <c r="M40" s="304"/>
      <c r="N40" s="463" t="s">
        <v>183</v>
      </c>
      <c r="O40" s="463"/>
      <c r="P40" s="463"/>
      <c r="Q40" s="463"/>
      <c r="R40" s="463"/>
      <c r="S40" s="314"/>
      <c r="T40" s="474" t="s">
        <v>184</v>
      </c>
      <c r="U40" s="463"/>
      <c r="V40" s="463"/>
      <c r="W40" s="463"/>
      <c r="X40" s="463"/>
      <c r="Y40" s="304"/>
      <c r="Z40" s="474" t="s">
        <v>185</v>
      </c>
      <c r="AA40" s="463"/>
      <c r="AB40" s="463"/>
      <c r="AC40" s="463"/>
      <c r="AD40" s="463"/>
      <c r="AE40" s="314"/>
      <c r="AF40" s="314"/>
      <c r="AG40" s="314"/>
      <c r="AH40" s="314"/>
      <c r="AI40" s="314"/>
      <c r="AJ40" s="314"/>
      <c r="AK40" s="314"/>
      <c r="AL40" s="314"/>
      <c r="AM40" s="314"/>
      <c r="AN40" s="304"/>
      <c r="AO40" s="304"/>
      <c r="AP40" s="304"/>
      <c r="AQ40" s="304"/>
      <c r="AR40" s="304"/>
      <c r="AS40" s="463" t="s">
        <v>78</v>
      </c>
      <c r="AT40" s="463"/>
      <c r="AU40" s="463"/>
    </row>
    <row r="41" spans="1:47" ht="30" customHeight="1" x14ac:dyDescent="0.2">
      <c r="A41" s="483"/>
      <c r="B41" s="247" t="s">
        <v>151</v>
      </c>
      <c r="C41" s="247"/>
      <c r="D41" s="247"/>
      <c r="E41" s="248" t="s">
        <v>143</v>
      </c>
      <c r="F41" s="249"/>
      <c r="H41" s="197"/>
      <c r="I41" s="198"/>
      <c r="J41" s="199"/>
      <c r="K41" s="199"/>
      <c r="L41" s="143"/>
      <c r="N41" s="197">
        <v>5.7</v>
      </c>
      <c r="O41" s="198">
        <f>ROUND((125.33+125.49 )/2,2)</f>
        <v>125.41</v>
      </c>
      <c r="P41" s="199">
        <f>N41+0.8</f>
        <v>6.5</v>
      </c>
      <c r="Q41" s="199"/>
      <c r="R41" s="143">
        <f>N41+0.6</f>
        <v>6.3</v>
      </c>
      <c r="T41" s="198">
        <v>5.7</v>
      </c>
      <c r="U41" s="198">
        <f>ROUND((123.62+123.56 )/2,2)</f>
        <v>123.59</v>
      </c>
      <c r="V41" s="199">
        <f>T41+0.8</f>
        <v>6.5</v>
      </c>
      <c r="W41" s="199"/>
      <c r="X41" s="143">
        <f>T41+0.6</f>
        <v>6.3</v>
      </c>
    </row>
    <row r="42" spans="1:47" ht="22.5" x14ac:dyDescent="0.2">
      <c r="A42" s="483"/>
      <c r="B42" s="247" t="s">
        <v>155</v>
      </c>
      <c r="C42" s="247" t="s">
        <v>568</v>
      </c>
      <c r="D42" s="247"/>
      <c r="E42" s="248" t="s">
        <v>156</v>
      </c>
      <c r="F42" s="249">
        <f>123.62+123.56 +125.33+125.49</f>
        <v>498</v>
      </c>
      <c r="H42" s="200"/>
      <c r="I42" s="200"/>
      <c r="J42" s="201"/>
      <c r="K42" s="199"/>
      <c r="N42" s="200"/>
      <c r="O42" s="200"/>
      <c r="P42" s="201">
        <f>ROUND(O41*P41,2)</f>
        <v>815.17</v>
      </c>
      <c r="Q42" s="199">
        <f>ROUND(N41*O41,2)</f>
        <v>714.84</v>
      </c>
      <c r="R42">
        <f>ROUND(O41*R41,2)</f>
        <v>790.08</v>
      </c>
      <c r="T42" s="200"/>
      <c r="U42" s="200"/>
      <c r="V42" s="201">
        <f>ROUND(U41*V41,2)</f>
        <v>803.34</v>
      </c>
      <c r="W42" s="199">
        <f>ROUND(T41*U41,2)</f>
        <v>704.46</v>
      </c>
      <c r="X42">
        <f>ROUND(U41*X41,2)</f>
        <v>778.62</v>
      </c>
      <c r="AS42" s="143">
        <f>J42+P42+F41+V42+AB42</f>
        <v>1618.51</v>
      </c>
      <c r="AT42" s="143">
        <f>K42+Q42+F41+W42+AC42</f>
        <v>1419.3000000000002</v>
      </c>
      <c r="AU42" s="143">
        <f>L42+R42+F41+X42+AD42</f>
        <v>1568.7</v>
      </c>
    </row>
    <row r="43" spans="1:47" ht="39.75" customHeight="1" x14ac:dyDescent="0.2">
      <c r="A43" s="470" t="s">
        <v>525</v>
      </c>
      <c r="B43" s="169" t="s">
        <v>152</v>
      </c>
      <c r="C43" s="169" t="s">
        <v>569</v>
      </c>
      <c r="D43" s="169"/>
      <c r="E43" s="170">
        <v>6</v>
      </c>
      <c r="F43" s="171">
        <f>K45+Q45</f>
        <v>718.6</v>
      </c>
      <c r="H43" s="472" t="s">
        <v>182</v>
      </c>
      <c r="I43" s="473"/>
      <c r="J43" s="473"/>
      <c r="K43" s="473"/>
      <c r="L43" s="473"/>
      <c r="M43" s="304"/>
      <c r="N43" s="463" t="s">
        <v>183</v>
      </c>
      <c r="O43" s="463"/>
      <c r="P43" s="463"/>
      <c r="Q43" s="463"/>
      <c r="R43" s="463"/>
      <c r="S43" s="314"/>
      <c r="T43" s="474" t="s">
        <v>184</v>
      </c>
      <c r="U43" s="463"/>
      <c r="V43" s="463"/>
      <c r="W43" s="463"/>
      <c r="X43" s="463"/>
      <c r="Y43" s="304"/>
      <c r="Z43" s="474" t="s">
        <v>185</v>
      </c>
      <c r="AA43" s="463"/>
      <c r="AB43" s="463"/>
      <c r="AC43" s="463"/>
      <c r="AD43" s="463"/>
      <c r="AE43" s="314"/>
      <c r="AF43" s="314"/>
      <c r="AG43" s="314"/>
      <c r="AH43" s="314"/>
      <c r="AI43" s="314"/>
      <c r="AJ43" s="314"/>
      <c r="AK43" s="314"/>
      <c r="AL43" s="314"/>
      <c r="AM43" s="314"/>
      <c r="AN43" s="304"/>
      <c r="AO43" s="304"/>
      <c r="AP43" s="304"/>
      <c r="AQ43" s="304"/>
      <c r="AR43" s="304"/>
      <c r="AS43" s="463" t="s">
        <v>78</v>
      </c>
      <c r="AT43" s="463"/>
      <c r="AU43" s="463"/>
    </row>
    <row r="44" spans="1:47" ht="32.25" customHeight="1" x14ac:dyDescent="0.2">
      <c r="A44" s="471"/>
      <c r="B44" s="169" t="s">
        <v>151</v>
      </c>
      <c r="C44" s="170" t="s">
        <v>143</v>
      </c>
      <c r="D44" s="170"/>
      <c r="E44" s="170" t="s">
        <v>143</v>
      </c>
      <c r="F44" s="171"/>
      <c r="H44" s="197"/>
      <c r="I44" s="198"/>
      <c r="J44" s="199"/>
      <c r="K44" s="199"/>
      <c r="L44" s="143"/>
      <c r="N44" s="197">
        <v>5.7</v>
      </c>
      <c r="O44" s="198">
        <f>ROUND((126.04+126.09)/2,2)</f>
        <v>126.07</v>
      </c>
      <c r="P44" s="199">
        <f>N44+0.8</f>
        <v>6.5</v>
      </c>
      <c r="Q44" s="199"/>
      <c r="R44" s="143">
        <f>N44+0.6</f>
        <v>6.3</v>
      </c>
      <c r="T44" s="197">
        <v>5.7</v>
      </c>
      <c r="U44" s="198">
        <f>ROUND((25.8+25.65+24.24+24.22+11.67+11.63+60.23+60.36)/2,2)</f>
        <v>121.9</v>
      </c>
      <c r="V44" s="199">
        <f>T44+0.8</f>
        <v>6.5</v>
      </c>
      <c r="W44" s="199"/>
      <c r="X44" s="143">
        <f>T44+0.6</f>
        <v>6.3</v>
      </c>
    </row>
    <row r="45" spans="1:47" ht="22.5" x14ac:dyDescent="0.2">
      <c r="A45" s="471"/>
      <c r="B45" s="169" t="s">
        <v>171</v>
      </c>
      <c r="C45" s="169" t="s">
        <v>562</v>
      </c>
      <c r="D45" s="169"/>
      <c r="E45" s="170" t="s">
        <v>156</v>
      </c>
      <c r="F45" s="171">
        <f>126.09+126.04+25.8+25.65+24.24+24.22+11.63+11.67+60.23+60.36</f>
        <v>495.93</v>
      </c>
      <c r="H45" s="200"/>
      <c r="I45" s="200"/>
      <c r="J45" s="201"/>
      <c r="K45" s="199"/>
      <c r="N45" s="200"/>
      <c r="O45" s="200"/>
      <c r="P45" s="201">
        <f>ROUND(O44*P44,2)</f>
        <v>819.46</v>
      </c>
      <c r="Q45" s="199">
        <f>ROUND(N44*O44,2)</f>
        <v>718.6</v>
      </c>
      <c r="R45">
        <f>ROUND(O44*R44,2)</f>
        <v>794.24</v>
      </c>
      <c r="T45" s="200"/>
      <c r="U45" s="200"/>
      <c r="V45" s="201">
        <f>ROUND(U44*V44,2)</f>
        <v>792.35</v>
      </c>
      <c r="W45" s="199">
        <f>ROUND(T44*U44,2)</f>
        <v>694.83</v>
      </c>
      <c r="X45">
        <f>ROUND(U44*X44,2)</f>
        <v>767.97</v>
      </c>
      <c r="AS45" s="143">
        <f>J45+P45+F44+V45+AB45</f>
        <v>1611.81</v>
      </c>
      <c r="AT45" s="143">
        <f>K45+Q45+F44+W45+AC45</f>
        <v>1413.43</v>
      </c>
      <c r="AU45" s="143">
        <f>L45+R45+F44+X45+AD45</f>
        <v>1562.21</v>
      </c>
    </row>
    <row r="46" spans="1:47" x14ac:dyDescent="0.2">
      <c r="A46" s="475" t="s">
        <v>509</v>
      </c>
      <c r="B46" s="476"/>
      <c r="C46" s="477"/>
      <c r="D46" s="180"/>
      <c r="E46" s="181"/>
      <c r="F46" s="181"/>
    </row>
    <row r="47" spans="1:47" x14ac:dyDescent="0.2">
      <c r="A47" s="182" t="s">
        <v>505</v>
      </c>
      <c r="B47" s="169" t="s">
        <v>501</v>
      </c>
      <c r="C47" s="332">
        <v>15.07</v>
      </c>
      <c r="D47" s="180"/>
      <c r="E47" s="181"/>
      <c r="F47" s="181"/>
    </row>
    <row r="48" spans="1:47" x14ac:dyDescent="0.2">
      <c r="A48" s="182" t="s">
        <v>506</v>
      </c>
      <c r="B48" s="169" t="s">
        <v>501</v>
      </c>
      <c r="C48" s="333">
        <v>5.81</v>
      </c>
      <c r="D48" s="180"/>
      <c r="E48" s="181"/>
      <c r="F48" s="181"/>
    </row>
    <row r="49" spans="1:6" x14ac:dyDescent="0.2">
      <c r="A49" s="182" t="s">
        <v>507</v>
      </c>
      <c r="B49" s="169" t="s">
        <v>501</v>
      </c>
      <c r="C49" s="333">
        <v>24.3</v>
      </c>
      <c r="D49" s="180"/>
      <c r="E49" s="181"/>
      <c r="F49" s="181"/>
    </row>
    <row r="50" spans="1:6" x14ac:dyDescent="0.2">
      <c r="A50" s="182" t="s">
        <v>508</v>
      </c>
      <c r="B50" s="169" t="s">
        <v>501</v>
      </c>
      <c r="C50" s="332">
        <v>43.59</v>
      </c>
      <c r="D50" s="180"/>
      <c r="E50" s="181"/>
      <c r="F50" s="181"/>
    </row>
    <row r="51" spans="1:6" x14ac:dyDescent="0.2">
      <c r="A51" s="182"/>
      <c r="B51" s="169"/>
      <c r="C51" s="333"/>
      <c r="D51" s="180"/>
      <c r="E51" s="181"/>
      <c r="F51" s="181"/>
    </row>
    <row r="52" spans="1:6" ht="18.75" customHeight="1" x14ac:dyDescent="0.2">
      <c r="A52" s="181"/>
      <c r="B52" s="181"/>
      <c r="C52" s="181"/>
      <c r="D52" s="181"/>
      <c r="E52" s="181"/>
      <c r="F52" s="181"/>
    </row>
    <row r="53" spans="1:6" x14ac:dyDescent="0.2">
      <c r="A53" s="479" t="s">
        <v>154</v>
      </c>
      <c r="B53" s="480"/>
      <c r="C53" s="480"/>
      <c r="D53" s="480"/>
      <c r="E53" s="481"/>
      <c r="F53" s="181"/>
    </row>
    <row r="54" spans="1:6" x14ac:dyDescent="0.2">
      <c r="A54" s="355" t="s">
        <v>153</v>
      </c>
      <c r="B54" s="355" t="s">
        <v>1</v>
      </c>
      <c r="C54" s="478" t="s">
        <v>78</v>
      </c>
      <c r="D54" s="478"/>
      <c r="E54" s="478"/>
      <c r="F54" s="181"/>
    </row>
    <row r="55" spans="1:6" ht="33.75" hidden="1" x14ac:dyDescent="0.2">
      <c r="A55" s="467" t="str">
        <f>A10</f>
        <v>RUA VICINAL A - CONJUNTO HABITACIONAL ALVARO CORDEIRO</v>
      </c>
      <c r="B55" s="318" t="s">
        <v>172</v>
      </c>
      <c r="C55" s="169" t="s">
        <v>412</v>
      </c>
      <c r="D55" s="169"/>
      <c r="E55" s="319">
        <f>AS12</f>
        <v>1452.49</v>
      </c>
      <c r="F55" s="181"/>
    </row>
    <row r="56" spans="1:6" ht="33.75" hidden="1" x14ac:dyDescent="0.2">
      <c r="A56" s="468"/>
      <c r="B56" s="318" t="s">
        <v>173</v>
      </c>
      <c r="C56" s="169" t="s">
        <v>407</v>
      </c>
      <c r="D56" s="169"/>
      <c r="E56" s="319">
        <f>AT12+F11</f>
        <v>1296.1599999999999</v>
      </c>
      <c r="F56" s="181"/>
    </row>
    <row r="57" spans="1:6" ht="22.5" hidden="1" x14ac:dyDescent="0.2">
      <c r="A57" s="468"/>
      <c r="B57" s="318" t="s">
        <v>175</v>
      </c>
      <c r="C57" s="169" t="s">
        <v>408</v>
      </c>
      <c r="D57" s="169"/>
      <c r="E57" s="319">
        <f>AU12</f>
        <v>1413.4199999999998</v>
      </c>
      <c r="F57" s="181"/>
    </row>
    <row r="58" spans="1:6" ht="22.5" hidden="1" x14ac:dyDescent="0.2">
      <c r="A58" s="468"/>
      <c r="B58" s="318" t="s">
        <v>174</v>
      </c>
      <c r="C58" s="169">
        <v>376.15</v>
      </c>
      <c r="D58" s="169"/>
      <c r="E58" s="351">
        <f>F12</f>
        <v>376.15000000000003</v>
      </c>
      <c r="F58" s="181"/>
    </row>
    <row r="59" spans="1:6" ht="21.75" hidden="1" customHeight="1" x14ac:dyDescent="0.2">
      <c r="A59" s="469"/>
      <c r="B59" s="169" t="s">
        <v>170</v>
      </c>
      <c r="C59" s="169"/>
      <c r="D59" s="169"/>
      <c r="E59" s="351">
        <f>F13</f>
        <v>0</v>
      </c>
      <c r="F59" s="181"/>
    </row>
    <row r="60" spans="1:6" ht="33.75" hidden="1" x14ac:dyDescent="0.2">
      <c r="A60" s="464" t="str">
        <f>A14</f>
        <v>RUA VICINAL B - CONJUNTO HABITACIONAL ALVARO CORDEIRO</v>
      </c>
      <c r="B60" s="316" t="s">
        <v>172</v>
      </c>
      <c r="C60" s="247" t="s">
        <v>409</v>
      </c>
      <c r="D60" s="247"/>
      <c r="E60" s="317">
        <f>AS16</f>
        <v>177.96</v>
      </c>
      <c r="F60" s="181"/>
    </row>
    <row r="61" spans="1:6" ht="33.75" hidden="1" x14ac:dyDescent="0.2">
      <c r="A61" s="465"/>
      <c r="B61" s="316" t="s">
        <v>173</v>
      </c>
      <c r="C61" s="247" t="s">
        <v>410</v>
      </c>
      <c r="D61" s="247"/>
      <c r="E61" s="317">
        <f>AT16</f>
        <v>157.02000000000001</v>
      </c>
      <c r="F61" s="181"/>
    </row>
    <row r="62" spans="1:6" ht="22.5" hidden="1" x14ac:dyDescent="0.2">
      <c r="A62" s="465"/>
      <c r="B62" s="316" t="s">
        <v>175</v>
      </c>
      <c r="C62" s="247" t="s">
        <v>411</v>
      </c>
      <c r="D62" s="247"/>
      <c r="E62" s="317">
        <f>AU16</f>
        <v>172.72</v>
      </c>
      <c r="F62" s="181"/>
    </row>
    <row r="63" spans="1:6" ht="22.5" hidden="1" x14ac:dyDescent="0.2">
      <c r="A63" s="465"/>
      <c r="B63" s="316" t="s">
        <v>174</v>
      </c>
      <c r="C63" s="247">
        <v>52.34</v>
      </c>
      <c r="D63" s="247"/>
      <c r="E63" s="349">
        <f>F16</f>
        <v>52.34</v>
      </c>
      <c r="F63" s="181"/>
    </row>
    <row r="64" spans="1:6" hidden="1" x14ac:dyDescent="0.2">
      <c r="A64" s="466"/>
      <c r="B64" s="247" t="s">
        <v>170</v>
      </c>
      <c r="C64" s="247"/>
      <c r="D64" s="247"/>
      <c r="E64" s="349">
        <f>F17</f>
        <v>0</v>
      </c>
      <c r="F64" s="181"/>
    </row>
    <row r="65" spans="1:6" ht="33.75" hidden="1" x14ac:dyDescent="0.2">
      <c r="A65" s="467" t="str">
        <f>A18</f>
        <v>RUA VICINAL C - CONJUNTO HABITACIONAL ALVARO CORDEIRO</v>
      </c>
      <c r="B65" s="318" t="s">
        <v>172</v>
      </c>
      <c r="C65" s="169" t="s">
        <v>413</v>
      </c>
      <c r="D65" s="169"/>
      <c r="E65" s="319">
        <f>AS20</f>
        <v>907.66</v>
      </c>
      <c r="F65" s="181"/>
    </row>
    <row r="66" spans="1:6" ht="33.75" hidden="1" x14ac:dyDescent="0.2">
      <c r="A66" s="468"/>
      <c r="B66" s="318" t="s">
        <v>173</v>
      </c>
      <c r="C66" s="169" t="s">
        <v>414</v>
      </c>
      <c r="D66" s="169"/>
      <c r="E66" s="319">
        <f>AT20+F19</f>
        <v>797.93</v>
      </c>
      <c r="F66" s="181"/>
    </row>
    <row r="67" spans="1:6" ht="22.5" hidden="1" x14ac:dyDescent="0.2">
      <c r="A67" s="468"/>
      <c r="B67" s="318" t="s">
        <v>175</v>
      </c>
      <c r="C67" s="169" t="s">
        <v>415</v>
      </c>
      <c r="D67" s="169"/>
      <c r="E67" s="319">
        <f>AU20</f>
        <v>880.24</v>
      </c>
      <c r="F67" s="181"/>
    </row>
    <row r="68" spans="1:6" ht="22.5" hidden="1" x14ac:dyDescent="0.2">
      <c r="A68" s="468"/>
      <c r="B68" s="318" t="s">
        <v>174</v>
      </c>
      <c r="C68" s="169">
        <v>278.51</v>
      </c>
      <c r="D68" s="169"/>
      <c r="E68" s="351">
        <f>F20</f>
        <v>278.51000000000005</v>
      </c>
      <c r="F68" s="181"/>
    </row>
    <row r="69" spans="1:6" ht="24.75" hidden="1" customHeight="1" x14ac:dyDescent="0.2">
      <c r="A69" s="469"/>
      <c r="B69" s="169" t="s">
        <v>170</v>
      </c>
      <c r="C69" s="169"/>
      <c r="D69" s="169"/>
      <c r="E69" s="351">
        <f>F21</f>
        <v>0</v>
      </c>
      <c r="F69" s="181"/>
    </row>
    <row r="70" spans="1:6" ht="33.75" x14ac:dyDescent="0.2">
      <c r="A70" s="464" t="str">
        <f>A22</f>
        <v>RUA INHAZINHA MENDONÇA - SÃO RAFAEL</v>
      </c>
      <c r="B70" s="316" t="s">
        <v>172</v>
      </c>
      <c r="C70" s="247" t="s">
        <v>570</v>
      </c>
      <c r="D70" s="247"/>
      <c r="E70" s="317">
        <f>AS24</f>
        <v>1552.8799999999999</v>
      </c>
      <c r="F70" s="181"/>
    </row>
    <row r="71" spans="1:6" ht="33.75" x14ac:dyDescent="0.2">
      <c r="A71" s="465"/>
      <c r="B71" s="316" t="s">
        <v>173</v>
      </c>
      <c r="C71" s="247" t="s">
        <v>571</v>
      </c>
      <c r="D71" s="247"/>
      <c r="E71" s="317">
        <f>AT24</f>
        <v>1380.6299999999999</v>
      </c>
      <c r="F71" s="181"/>
    </row>
    <row r="72" spans="1:6" ht="22.5" x14ac:dyDescent="0.2">
      <c r="A72" s="465"/>
      <c r="B72" s="316" t="s">
        <v>175</v>
      </c>
      <c r="C72" s="247" t="s">
        <v>572</v>
      </c>
      <c r="D72" s="247"/>
      <c r="E72" s="317">
        <f>AU24</f>
        <v>1509.82</v>
      </c>
      <c r="F72" s="181"/>
    </row>
    <row r="73" spans="1:6" ht="41.25" customHeight="1" x14ac:dyDescent="0.2">
      <c r="A73" s="465"/>
      <c r="B73" s="316" t="s">
        <v>174</v>
      </c>
      <c r="C73" s="247">
        <v>437.07</v>
      </c>
      <c r="D73" s="247"/>
      <c r="E73" s="349">
        <f>F24</f>
        <v>437.99</v>
      </c>
      <c r="F73" s="181"/>
    </row>
    <row r="74" spans="1:6" ht="18" hidden="1" customHeight="1" x14ac:dyDescent="0.2">
      <c r="A74" s="466"/>
      <c r="B74" s="247" t="s">
        <v>170</v>
      </c>
      <c r="C74" s="247"/>
      <c r="D74" s="247"/>
      <c r="E74" s="349">
        <f>F33</f>
        <v>0</v>
      </c>
      <c r="F74" s="181"/>
    </row>
    <row r="75" spans="1:6" ht="33.75" x14ac:dyDescent="0.2">
      <c r="A75" s="467" t="str">
        <f t="shared" ref="A75" si="0">A25</f>
        <v>RUA B - BAIRRO SÃO RAFAEL</v>
      </c>
      <c r="B75" s="318" t="s">
        <v>172</v>
      </c>
      <c r="C75" s="169" t="s">
        <v>544</v>
      </c>
      <c r="D75" s="169"/>
      <c r="E75" s="319">
        <f>AS27</f>
        <v>1397.67</v>
      </c>
      <c r="F75" s="181"/>
    </row>
    <row r="76" spans="1:6" ht="33.75" x14ac:dyDescent="0.2">
      <c r="A76" s="468"/>
      <c r="B76" s="318" t="s">
        <v>173</v>
      </c>
      <c r="C76" s="169" t="s">
        <v>543</v>
      </c>
      <c r="D76" s="169"/>
      <c r="E76" s="319">
        <f>AT27</f>
        <v>1233.24</v>
      </c>
      <c r="F76" s="181"/>
    </row>
    <row r="77" spans="1:6" ht="22.5" x14ac:dyDescent="0.2">
      <c r="A77" s="468"/>
      <c r="B77" s="318" t="s">
        <v>175</v>
      </c>
      <c r="C77" s="169" t="s">
        <v>545</v>
      </c>
      <c r="D77" s="169"/>
      <c r="E77" s="319">
        <f>AU27</f>
        <v>1356.56</v>
      </c>
      <c r="F77" s="181"/>
    </row>
    <row r="78" spans="1:6" ht="42" customHeight="1" x14ac:dyDescent="0.2">
      <c r="A78" s="468"/>
      <c r="B78" s="318" t="s">
        <v>174</v>
      </c>
      <c r="C78" s="169">
        <v>387.06</v>
      </c>
      <c r="D78" s="169"/>
      <c r="E78" s="351">
        <f>F27</f>
        <v>387.06</v>
      </c>
      <c r="F78" s="181"/>
    </row>
    <row r="79" spans="1:6" ht="24.75" hidden="1" customHeight="1" x14ac:dyDescent="0.2">
      <c r="A79" s="469"/>
      <c r="B79" s="169" t="s">
        <v>170</v>
      </c>
      <c r="C79" s="169"/>
      <c r="D79" s="169"/>
      <c r="E79" s="351">
        <f>F28</f>
        <v>0</v>
      </c>
      <c r="F79" s="181"/>
    </row>
    <row r="80" spans="1:6" ht="58.5" customHeight="1" x14ac:dyDescent="0.2">
      <c r="A80" s="464" t="str">
        <f>A29</f>
        <v>RUA TEREZINHA TRECHO 1 - BAIRRO SÃO RAFAEL</v>
      </c>
      <c r="B80" s="316" t="s">
        <v>172</v>
      </c>
      <c r="C80" s="247" t="s">
        <v>546</v>
      </c>
      <c r="D80" s="247"/>
      <c r="E80" s="317">
        <f>AS31</f>
        <v>336.4</v>
      </c>
      <c r="F80" s="181"/>
    </row>
    <row r="81" spans="1:6" ht="33.75" x14ac:dyDescent="0.2">
      <c r="A81" s="465"/>
      <c r="B81" s="316" t="s">
        <v>173</v>
      </c>
      <c r="C81" s="247" t="s">
        <v>547</v>
      </c>
      <c r="D81" s="247"/>
      <c r="E81" s="317">
        <f>AT31</f>
        <v>296.82</v>
      </c>
      <c r="F81" s="181"/>
    </row>
    <row r="82" spans="1:6" ht="22.5" x14ac:dyDescent="0.2">
      <c r="A82" s="465"/>
      <c r="B82" s="316" t="s">
        <v>175</v>
      </c>
      <c r="C82" s="247" t="s">
        <v>548</v>
      </c>
      <c r="D82" s="247"/>
      <c r="E82" s="349">
        <f>AU31</f>
        <v>326.5</v>
      </c>
      <c r="F82" s="181"/>
    </row>
    <row r="83" spans="1:6" ht="22.5" x14ac:dyDescent="0.2">
      <c r="A83" s="465"/>
      <c r="B83" s="316" t="s">
        <v>174</v>
      </c>
      <c r="C83" s="247">
        <v>98.94</v>
      </c>
      <c r="D83" s="247"/>
      <c r="E83" s="317">
        <f>F31</f>
        <v>98.94</v>
      </c>
      <c r="F83" s="181"/>
    </row>
    <row r="84" spans="1:6" ht="12.75" hidden="1" customHeight="1" x14ac:dyDescent="0.2">
      <c r="A84" s="466"/>
      <c r="B84" s="247" t="s">
        <v>170</v>
      </c>
      <c r="C84" s="247"/>
      <c r="D84" s="247"/>
      <c r="E84" s="317">
        <f>F32</f>
        <v>0</v>
      </c>
      <c r="F84" s="350"/>
    </row>
    <row r="85" spans="1:6" ht="43.5" customHeight="1" x14ac:dyDescent="0.2">
      <c r="A85" s="467" t="str">
        <f>A34</f>
        <v>RUA TEREZINHA TRECHO 2 - BAIRRO SÃO RAFAEL</v>
      </c>
      <c r="B85" s="318" t="s">
        <v>172</v>
      </c>
      <c r="C85" s="169" t="s">
        <v>526</v>
      </c>
      <c r="D85" s="169"/>
      <c r="E85" s="319">
        <f>AS36</f>
        <v>877.61</v>
      </c>
      <c r="F85" s="181"/>
    </row>
    <row r="86" spans="1:6" ht="33.75" x14ac:dyDescent="0.2">
      <c r="A86" s="468"/>
      <c r="B86" s="318" t="s">
        <v>173</v>
      </c>
      <c r="C86" s="169" t="s">
        <v>527</v>
      </c>
      <c r="D86" s="169"/>
      <c r="E86" s="319">
        <f>AT36+F35</f>
        <v>774.36</v>
      </c>
      <c r="F86" s="181"/>
    </row>
    <row r="87" spans="1:6" ht="50.25" customHeight="1" x14ac:dyDescent="0.2">
      <c r="A87" s="468"/>
      <c r="B87" s="318" t="s">
        <v>175</v>
      </c>
      <c r="C87" s="169" t="s">
        <v>528</v>
      </c>
      <c r="D87" s="169"/>
      <c r="E87" s="351">
        <f>AU36</f>
        <v>851.8</v>
      </c>
      <c r="F87" s="181"/>
    </row>
    <row r="88" spans="1:6" ht="22.5" x14ac:dyDescent="0.2">
      <c r="A88" s="469"/>
      <c r="B88" s="318" t="s">
        <v>174</v>
      </c>
      <c r="C88" s="169">
        <v>235.334</v>
      </c>
      <c r="D88" s="169"/>
      <c r="E88" s="319">
        <f>F36</f>
        <v>235.33999999999997</v>
      </c>
      <c r="F88" s="181"/>
    </row>
    <row r="89" spans="1:6" ht="33.75" x14ac:dyDescent="0.2">
      <c r="A89" s="464" t="str">
        <f>A37</f>
        <v>AVENIDA SANITARIA - BAIRRO SÃO RAFAEL</v>
      </c>
      <c r="B89" s="316" t="s">
        <v>172</v>
      </c>
      <c r="C89" s="247" t="s">
        <v>549</v>
      </c>
      <c r="D89" s="247"/>
      <c r="E89" s="317">
        <f>AS39</f>
        <v>1197.28</v>
      </c>
      <c r="F89" s="181"/>
    </row>
    <row r="90" spans="1:6" ht="33.75" x14ac:dyDescent="0.2">
      <c r="A90" s="465"/>
      <c r="B90" s="316" t="s">
        <v>173</v>
      </c>
      <c r="C90" s="247" t="s">
        <v>551</v>
      </c>
      <c r="D90" s="247"/>
      <c r="E90" s="317">
        <f>AT39</f>
        <v>1056.42</v>
      </c>
      <c r="F90" s="181"/>
    </row>
    <row r="91" spans="1:6" ht="22.5" x14ac:dyDescent="0.2">
      <c r="A91" s="465"/>
      <c r="B91" s="316" t="s">
        <v>175</v>
      </c>
      <c r="C91" s="247" t="s">
        <v>550</v>
      </c>
      <c r="D91" s="247"/>
      <c r="E91" s="317">
        <f>AU39</f>
        <v>1162.06</v>
      </c>
      <c r="F91" s="181"/>
    </row>
    <row r="92" spans="1:6" ht="22.5" x14ac:dyDescent="0.2">
      <c r="A92" s="466"/>
      <c r="B92" s="316" t="s">
        <v>174</v>
      </c>
      <c r="C92" s="247">
        <v>329.33</v>
      </c>
      <c r="D92" s="247"/>
      <c r="E92" s="349">
        <f>F39</f>
        <v>329.33</v>
      </c>
      <c r="F92" s="181"/>
    </row>
    <row r="93" spans="1:6" ht="56.25" customHeight="1" x14ac:dyDescent="0.2">
      <c r="A93" s="467" t="str">
        <f>A40</f>
        <v>RUA A -BAIRRO SÃO RAFAEL</v>
      </c>
      <c r="B93" s="318" t="s">
        <v>172</v>
      </c>
      <c r="C93" s="169" t="s">
        <v>555</v>
      </c>
      <c r="D93" s="169"/>
      <c r="E93" s="319">
        <f>AS42</f>
        <v>1618.51</v>
      </c>
      <c r="F93" s="181"/>
    </row>
    <row r="94" spans="1:6" ht="48.75" customHeight="1" x14ac:dyDescent="0.2">
      <c r="A94" s="468"/>
      <c r="B94" s="318" t="s">
        <v>552</v>
      </c>
      <c r="C94" s="169" t="s">
        <v>557</v>
      </c>
      <c r="D94" s="169"/>
      <c r="E94" s="319">
        <f>AT42</f>
        <v>1419.3000000000002</v>
      </c>
      <c r="F94" s="181"/>
    </row>
    <row r="95" spans="1:6" ht="45" customHeight="1" x14ac:dyDescent="0.2">
      <c r="A95" s="468"/>
      <c r="B95" s="318" t="s">
        <v>175</v>
      </c>
      <c r="C95" s="169" t="s">
        <v>558</v>
      </c>
      <c r="D95" s="169"/>
      <c r="E95" s="319">
        <f>AU42</f>
        <v>1568.7</v>
      </c>
      <c r="F95" s="181"/>
    </row>
    <row r="96" spans="1:6" ht="42" customHeight="1" x14ac:dyDescent="0.2">
      <c r="A96" s="469"/>
      <c r="B96" s="318" t="s">
        <v>174</v>
      </c>
      <c r="C96" s="169">
        <v>498</v>
      </c>
      <c r="D96" s="169"/>
      <c r="E96" s="351">
        <f>F42</f>
        <v>498</v>
      </c>
      <c r="F96" s="181"/>
    </row>
    <row r="97" spans="1:6" ht="33.75" x14ac:dyDescent="0.2">
      <c r="A97" s="464" t="str">
        <f>A43</f>
        <v>RUA AB -BAIRRO SÃO RAFAEL</v>
      </c>
      <c r="B97" s="316" t="s">
        <v>172</v>
      </c>
      <c r="C97" s="247" t="s">
        <v>556</v>
      </c>
      <c r="D97" s="247"/>
      <c r="E97" s="317">
        <f>AS45</f>
        <v>1611.81</v>
      </c>
      <c r="F97" s="181"/>
    </row>
    <row r="98" spans="1:6" ht="33.75" x14ac:dyDescent="0.2">
      <c r="A98" s="465"/>
      <c r="B98" s="316" t="s">
        <v>173</v>
      </c>
      <c r="C98" s="247" t="s">
        <v>559</v>
      </c>
      <c r="D98" s="247"/>
      <c r="E98" s="317">
        <f>AT45</f>
        <v>1413.43</v>
      </c>
      <c r="F98" s="181"/>
    </row>
    <row r="99" spans="1:6" ht="22.5" x14ac:dyDescent="0.2">
      <c r="A99" s="465"/>
      <c r="B99" s="316" t="s">
        <v>175</v>
      </c>
      <c r="C99" s="247" t="s">
        <v>560</v>
      </c>
      <c r="D99" s="247"/>
      <c r="E99" s="317">
        <f>AU45</f>
        <v>1562.21</v>
      </c>
      <c r="F99" s="181"/>
    </row>
    <row r="100" spans="1:6" ht="22.5" x14ac:dyDescent="0.2">
      <c r="A100" s="466"/>
      <c r="B100" s="371" t="s">
        <v>174</v>
      </c>
      <c r="C100" s="372">
        <v>495.93</v>
      </c>
      <c r="D100" s="372"/>
      <c r="E100" s="373">
        <f>F45</f>
        <v>495.93</v>
      </c>
      <c r="F100" s="181"/>
    </row>
    <row r="101" spans="1:6" ht="12.75" customHeight="1" x14ac:dyDescent="0.2">
      <c r="B101" s="374"/>
      <c r="C101" s="369" t="s">
        <v>575</v>
      </c>
      <c r="D101" s="369"/>
      <c r="E101" s="370">
        <f>E70+E75+E80+E85+E89+E93+E97</f>
        <v>8592.16</v>
      </c>
      <c r="F101" s="350"/>
    </row>
    <row r="102" spans="1:6" ht="12.75" customHeight="1" x14ac:dyDescent="0.2">
      <c r="B102" s="374"/>
      <c r="C102" s="369" t="s">
        <v>576</v>
      </c>
      <c r="D102" s="369"/>
      <c r="E102" s="370">
        <f>E71+E76+E81+E86+E90+E94+E98</f>
        <v>7574.2000000000007</v>
      </c>
      <c r="F102" s="350"/>
    </row>
    <row r="103" spans="1:6" x14ac:dyDescent="0.2">
      <c r="C103" s="198"/>
      <c r="D103" s="356"/>
      <c r="E103" s="368"/>
    </row>
  </sheetData>
  <mergeCells count="82">
    <mergeCell ref="N29:R29"/>
    <mergeCell ref="T29:X29"/>
    <mergeCell ref="N18:R18"/>
    <mergeCell ref="N22:R22"/>
    <mergeCell ref="T22:X22"/>
    <mergeCell ref="N25:R25"/>
    <mergeCell ref="T25:X25"/>
    <mergeCell ref="Z29:AD29"/>
    <mergeCell ref="Z14:AD14"/>
    <mergeCell ref="AS29:AU29"/>
    <mergeCell ref="AS18:AU18"/>
    <mergeCell ref="AF18:AJ18"/>
    <mergeCell ref="Z22:AD22"/>
    <mergeCell ref="AF22:AJ22"/>
    <mergeCell ref="AS22:AU22"/>
    <mergeCell ref="Z25:AD25"/>
    <mergeCell ref="AS25:AU25"/>
    <mergeCell ref="N14:R14"/>
    <mergeCell ref="T14:X14"/>
    <mergeCell ref="T18:X18"/>
    <mergeCell ref="Z18:AD18"/>
    <mergeCell ref="AS14:AU14"/>
    <mergeCell ref="A1:F1"/>
    <mergeCell ref="A2:F2"/>
    <mergeCell ref="A6:F6"/>
    <mergeCell ref="A7:B7"/>
    <mergeCell ref="AS10:AU10"/>
    <mergeCell ref="Z10:AD10"/>
    <mergeCell ref="H10:L10"/>
    <mergeCell ref="N10:R10"/>
    <mergeCell ref="T10:X10"/>
    <mergeCell ref="D9:E9"/>
    <mergeCell ref="A8:F8"/>
    <mergeCell ref="A10:A13"/>
    <mergeCell ref="A14:A17"/>
    <mergeCell ref="H14:L14"/>
    <mergeCell ref="A29:A32"/>
    <mergeCell ref="A18:A21"/>
    <mergeCell ref="A25:A28"/>
    <mergeCell ref="A22:A24"/>
    <mergeCell ref="H29:L29"/>
    <mergeCell ref="H18:L18"/>
    <mergeCell ref="H22:L22"/>
    <mergeCell ref="H25:L25"/>
    <mergeCell ref="AS34:AU34"/>
    <mergeCell ref="AF34:AJ34"/>
    <mergeCell ref="A85:A88"/>
    <mergeCell ref="A34:A36"/>
    <mergeCell ref="H34:L34"/>
    <mergeCell ref="N34:R34"/>
    <mergeCell ref="T34:X34"/>
    <mergeCell ref="Z34:AD34"/>
    <mergeCell ref="A55:A59"/>
    <mergeCell ref="A60:A64"/>
    <mergeCell ref="A65:A69"/>
    <mergeCell ref="A75:A79"/>
    <mergeCell ref="A80:A84"/>
    <mergeCell ref="A70:A74"/>
    <mergeCell ref="A37:A39"/>
    <mergeCell ref="H37:L37"/>
    <mergeCell ref="N37:R37"/>
    <mergeCell ref="T37:X37"/>
    <mergeCell ref="Z37:AD37"/>
    <mergeCell ref="AS37:AU37"/>
    <mergeCell ref="A40:A42"/>
    <mergeCell ref="H40:L40"/>
    <mergeCell ref="N40:R40"/>
    <mergeCell ref="T40:X40"/>
    <mergeCell ref="Z40:AD40"/>
    <mergeCell ref="AS40:AU40"/>
    <mergeCell ref="AS43:AU43"/>
    <mergeCell ref="A89:A92"/>
    <mergeCell ref="A93:A96"/>
    <mergeCell ref="A97:A100"/>
    <mergeCell ref="A43:A45"/>
    <mergeCell ref="H43:L43"/>
    <mergeCell ref="N43:R43"/>
    <mergeCell ref="T43:X43"/>
    <mergeCell ref="Z43:AD43"/>
    <mergeCell ref="A46:C46"/>
    <mergeCell ref="C54:E54"/>
    <mergeCell ref="A53:E53"/>
  </mergeCells>
  <pageMargins left="0.511811024" right="0.511811024" top="0.78740157499999996" bottom="0.78740157499999996" header="0.31496062000000002" footer="0.31496062000000002"/>
  <pageSetup paperSize="9" scale="94" fitToHeight="0" orientation="portrait" r:id="rId1"/>
  <drawing r:id="rId2"/>
  <legacyDrawing r:id="rId3"/>
  <oleObjects>
    <mc:AlternateContent xmlns:mc="http://schemas.openxmlformats.org/markup-compatibility/2006">
      <mc:Choice Requires="x14">
        <oleObject shapeId="11268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161925</xdr:rowOff>
              </from>
              <to>
                <xdr:col>1</xdr:col>
                <xdr:colOff>171450</xdr:colOff>
                <xdr:row>0</xdr:row>
                <xdr:rowOff>1371600</xdr:rowOff>
              </to>
            </anchor>
          </objectPr>
        </oleObject>
      </mc:Choice>
      <mc:Fallback>
        <oleObject shapeId="1126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200"/>
  <sheetViews>
    <sheetView view="pageBreakPreview" topLeftCell="A184" zoomScale="85" zoomScaleSheetLayoutView="85" workbookViewId="0">
      <selection activeCell="B189" sqref="B189"/>
    </sheetView>
  </sheetViews>
  <sheetFormatPr defaultRowHeight="12.75" x14ac:dyDescent="0.2"/>
  <cols>
    <col min="1" max="1" width="11.28515625" style="17" customWidth="1"/>
    <col min="2" max="2" width="60.28515625" style="17" customWidth="1"/>
    <col min="3" max="3" width="53.140625" style="17" customWidth="1"/>
    <col min="4" max="4" width="12.42578125" style="17" customWidth="1"/>
    <col min="5" max="5" width="16.42578125" style="100" customWidth="1"/>
    <col min="6" max="6" width="9.140625" style="15"/>
    <col min="7" max="7" width="0" style="15" hidden="1" customWidth="1"/>
    <col min="8" max="9" width="0.85546875" style="15" hidden="1" customWidth="1"/>
    <col min="10" max="10" width="0" style="15" hidden="1" customWidth="1"/>
    <col min="11" max="11" width="5" style="15" hidden="1" customWidth="1"/>
    <col min="12" max="12" width="10.85546875" style="15" customWidth="1"/>
    <col min="13" max="16384" width="9.140625" style="15"/>
  </cols>
  <sheetData>
    <row r="1" spans="1:1021 1025:2045 2049:3069 3073:4093 4097:5117 5121:6141 6145:7165 7169:8189 8193:9213 9217:10237 10241:11261 11265:12285 12289:13309 13313:14333 14337:15357 15361:16381" ht="24.75" customHeight="1" x14ac:dyDescent="0.2">
      <c r="A1" s="12" t="s">
        <v>0</v>
      </c>
      <c r="B1" s="320" t="s">
        <v>1</v>
      </c>
      <c r="C1" s="320" t="s">
        <v>90</v>
      </c>
      <c r="D1" s="320" t="s">
        <v>3</v>
      </c>
      <c r="E1" s="183" t="s">
        <v>2</v>
      </c>
      <c r="F1" s="184"/>
      <c r="G1" s="184"/>
      <c r="H1" s="185"/>
      <c r="I1" s="73"/>
      <c r="J1" s="73"/>
      <c r="K1" s="73"/>
    </row>
    <row r="2" spans="1:1021 1025:2045 2049:3069 3073:4093 4097:5117 5121:6141 6145:7165 7169:8189 8193:9213 9217:10237 10241:11261 11265:12285 12289:13309 13313:14333 14337:15357 15361:16381" s="195" customFormat="1" ht="24.75" hidden="1" customHeight="1" x14ac:dyDescent="0.2">
      <c r="A2" s="334"/>
      <c r="B2" s="243" t="s">
        <v>192</v>
      </c>
      <c r="C2" s="241"/>
      <c r="D2" s="241"/>
      <c r="E2" s="335"/>
      <c r="F2" s="184"/>
      <c r="G2" s="184"/>
      <c r="H2" s="185"/>
      <c r="I2" s="73"/>
      <c r="J2" s="73"/>
      <c r="K2" s="73"/>
    </row>
    <row r="3" spans="1:1021 1025:2045 2049:3069 3073:4093 4097:5117 5121:6141 6145:7165 7169:8189 8193:9213 9217:10237 10241:11261 11265:12285 12289:13309 13313:14333 14337:15357 15361:16381" s="195" customFormat="1" ht="24.75" hidden="1" customHeight="1" x14ac:dyDescent="0.2">
      <c r="A3" s="334"/>
      <c r="B3" s="265" t="s">
        <v>192</v>
      </c>
      <c r="C3" s="241"/>
      <c r="D3" s="241"/>
      <c r="E3" s="335"/>
      <c r="F3" s="184"/>
      <c r="G3" s="184"/>
      <c r="H3" s="185"/>
      <c r="I3" s="73"/>
      <c r="J3" s="73"/>
      <c r="K3" s="73"/>
      <c r="O3" s="195">
        <v>142</v>
      </c>
      <c r="P3" s="195">
        <v>2.8</v>
      </c>
    </row>
    <row r="4" spans="1:1021 1025:2045 2049:3069 3073:4093 4097:5117 5121:6141 6145:7165 7169:8189 8193:9213 9217:10237 10241:11261 11265:12285 12289:13309 13313:14333 14337:15357 15361:16381" x14ac:dyDescent="0.2">
      <c r="A4" s="336" t="s">
        <v>31</v>
      </c>
      <c r="B4" s="140" t="s">
        <v>16</v>
      </c>
      <c r="C4" s="140"/>
      <c r="D4" s="91"/>
      <c r="E4" s="337"/>
      <c r="F4" s="184"/>
      <c r="G4" s="184"/>
      <c r="H4" s="185"/>
      <c r="I4" s="73"/>
      <c r="J4" s="73"/>
      <c r="K4" s="73"/>
    </row>
    <row r="5" spans="1:1021 1025:2045 2049:3069 3073:4093 4097:5117 5121:6141 6145:7165 7169:8189 8193:9213 9217:10237 10241:11261 11265:12285 12289:13309 13313:14333 14337:15357 15361:16381" ht="76.5" x14ac:dyDescent="0.2">
      <c r="A5" s="338" t="s">
        <v>91</v>
      </c>
      <c r="B5" s="265" t="s">
        <v>375</v>
      </c>
      <c r="C5" s="270" t="s">
        <v>148</v>
      </c>
      <c r="D5" s="76" t="s">
        <v>25</v>
      </c>
      <c r="E5" s="145">
        <v>1</v>
      </c>
      <c r="F5" s="184"/>
      <c r="G5" s="184"/>
      <c r="H5" s="185"/>
      <c r="O5" s="15">
        <v>8</v>
      </c>
      <c r="P5" s="15">
        <v>61.2</v>
      </c>
    </row>
    <row r="6" spans="1:1021 1025:2045 2049:3069 3073:4093 4097:5117 5121:6141 6145:7165 7169:8189 8193:9213 9217:10237 10241:11261 11265:12285 12289:13309 13313:14333 14337:15357 15361:16381" ht="66.75" customHeight="1" x14ac:dyDescent="0.2">
      <c r="A6" s="338" t="s">
        <v>92</v>
      </c>
      <c r="B6" s="265" t="s">
        <v>377</v>
      </c>
      <c r="C6" s="270" t="s">
        <v>561</v>
      </c>
      <c r="D6" s="76" t="s">
        <v>25</v>
      </c>
      <c r="E6" s="250">
        <f>ROUNDUP((214.68+205.54+49.47+129.06+176.07+123.59+126.07+2.73+4.2+5.29)/16,0)</f>
        <v>65</v>
      </c>
      <c r="F6" s="244"/>
      <c r="G6" s="184">
        <f>7.87/2 +4.25/2+0.4+0.4+2.94/2+7.42+0.92+8.59</f>
        <v>25.26</v>
      </c>
      <c r="H6" s="78"/>
      <c r="K6" s="15" t="e">
        <f>L18+#REF!+#REF!+#REF!+#REF!+#REF!</f>
        <v>#REF!</v>
      </c>
      <c r="O6" s="195">
        <v>86</v>
      </c>
      <c r="P6" s="195">
        <v>434</v>
      </c>
      <c r="Q6" s="195">
        <f>O6+P6</f>
        <v>520</v>
      </c>
    </row>
    <row r="7" spans="1:1021 1025:2045 2049:3069 3073:4093 4097:5117 5121:6141 6145:7165 7169:8189 8193:9213 9217:10237 10241:11261 11265:12285 12289:13309 13313:14333 14337:15357 15361:16381" ht="42.75" customHeight="1" x14ac:dyDescent="0.2">
      <c r="A7" s="338" t="s">
        <v>93</v>
      </c>
      <c r="B7" s="265" t="s">
        <v>28</v>
      </c>
      <c r="C7" s="83">
        <v>0.5</v>
      </c>
      <c r="D7" s="271" t="s">
        <v>29</v>
      </c>
      <c r="E7" s="250" t="s">
        <v>143</v>
      </c>
      <c r="F7" s="184">
        <f>550000*(0.5%)</f>
        <v>2750</v>
      </c>
      <c r="G7" s="184"/>
      <c r="H7" s="186"/>
      <c r="O7" s="15">
        <v>0.02</v>
      </c>
    </row>
    <row r="8" spans="1:1021 1025:2045 2049:3069 3073:4093 4097:5117 5121:6141 6145:7165 7169:8189 8193:9213 9217:10237 10241:11261 11265:12285 12289:13309 13313:14333 14337:15357 15361:16381" ht="89.25" hidden="1" x14ac:dyDescent="0.2">
      <c r="A8" s="338" t="s">
        <v>94</v>
      </c>
      <c r="B8" s="150" t="s">
        <v>373</v>
      </c>
      <c r="C8" s="270" t="s">
        <v>510</v>
      </c>
      <c r="D8" s="271" t="s">
        <v>511</v>
      </c>
      <c r="E8" s="145">
        <v>3</v>
      </c>
      <c r="F8" s="184"/>
      <c r="G8" s="184"/>
      <c r="H8" s="184"/>
      <c r="O8" s="195">
        <v>0.08</v>
      </c>
    </row>
    <row r="9" spans="1:1021 1025:2045 2049:3069 3073:4093 4097:5117 5121:6141 6145:7165 7169:8189 8193:9213 9217:10237 10241:11261 11265:12285 12289:13309 13313:14333 14337:15357 15361:16381" s="167" customFormat="1" ht="73.5" customHeight="1" x14ac:dyDescent="0.2">
      <c r="A9" s="338" t="s">
        <v>141</v>
      </c>
      <c r="B9" s="265" t="s">
        <v>380</v>
      </c>
      <c r="C9" s="270" t="s">
        <v>510</v>
      </c>
      <c r="D9" s="271" t="s">
        <v>511</v>
      </c>
      <c r="E9" s="145">
        <v>3</v>
      </c>
      <c r="F9" s="184"/>
      <c r="G9" s="184"/>
      <c r="H9" s="184"/>
      <c r="I9" s="521"/>
      <c r="J9" s="15"/>
      <c r="K9" s="15"/>
      <c r="L9" s="15"/>
      <c r="M9" s="521"/>
      <c r="Q9" s="521"/>
      <c r="U9" s="521"/>
      <c r="Y9" s="521"/>
      <c r="AC9" s="521"/>
      <c r="AG9" s="521"/>
      <c r="AK9" s="521"/>
      <c r="AO9" s="521"/>
      <c r="AS9" s="521"/>
      <c r="AW9" s="521"/>
      <c r="BA9" s="521"/>
      <c r="BE9" s="521"/>
      <c r="BI9" s="521"/>
      <c r="BM9" s="521"/>
      <c r="BQ9" s="521"/>
      <c r="BU9" s="521"/>
      <c r="BY9" s="521"/>
      <c r="CC9" s="521"/>
      <c r="CG9" s="521"/>
      <c r="CK9" s="521"/>
      <c r="CO9" s="521"/>
      <c r="CS9" s="521"/>
      <c r="CW9" s="521"/>
      <c r="DA9" s="521"/>
      <c r="DE9" s="521"/>
      <c r="DI9" s="521"/>
      <c r="DM9" s="521"/>
      <c r="DQ9" s="521"/>
      <c r="DU9" s="521"/>
      <c r="DY9" s="521"/>
      <c r="EC9" s="521"/>
      <c r="EG9" s="521"/>
      <c r="EK9" s="521"/>
      <c r="EO9" s="521"/>
      <c r="ES9" s="521"/>
      <c r="EW9" s="521"/>
      <c r="FA9" s="521"/>
      <c r="FE9" s="521"/>
      <c r="FI9" s="521"/>
      <c r="FM9" s="521"/>
      <c r="FQ9" s="521"/>
      <c r="FU9" s="521"/>
      <c r="FY9" s="521"/>
      <c r="GC9" s="521"/>
      <c r="GG9" s="521"/>
      <c r="GK9" s="521"/>
      <c r="GO9" s="521"/>
      <c r="GS9" s="521"/>
      <c r="GW9" s="521"/>
      <c r="HA9" s="521"/>
      <c r="HE9" s="521"/>
      <c r="HI9" s="521"/>
      <c r="HM9" s="521"/>
      <c r="HQ9" s="521"/>
      <c r="HU9" s="521"/>
      <c r="HY9" s="521"/>
      <c r="IC9" s="521"/>
      <c r="IG9" s="521"/>
      <c r="IK9" s="521"/>
      <c r="IO9" s="521"/>
      <c r="IS9" s="521"/>
      <c r="IW9" s="521"/>
      <c r="JA9" s="521"/>
      <c r="JE9" s="521"/>
      <c r="JI9" s="521"/>
      <c r="JM9" s="521"/>
      <c r="JQ9" s="521"/>
      <c r="JU9" s="521"/>
      <c r="JY9" s="521"/>
      <c r="KC9" s="521"/>
      <c r="KG9" s="521"/>
      <c r="KK9" s="521"/>
      <c r="KO9" s="521"/>
      <c r="KS9" s="521"/>
      <c r="KW9" s="521"/>
      <c r="LA9" s="521"/>
      <c r="LE9" s="521"/>
      <c r="LI9" s="521"/>
      <c r="LM9" s="521"/>
      <c r="LQ9" s="521"/>
      <c r="LU9" s="521"/>
      <c r="LY9" s="521"/>
      <c r="MC9" s="521"/>
      <c r="MG9" s="521"/>
      <c r="MK9" s="521"/>
      <c r="MO9" s="521"/>
      <c r="MS9" s="521"/>
      <c r="MW9" s="521"/>
      <c r="NA9" s="521"/>
      <c r="NE9" s="521"/>
      <c r="NI9" s="521"/>
      <c r="NM9" s="521"/>
      <c r="NQ9" s="521"/>
      <c r="NU9" s="521"/>
      <c r="NY9" s="521"/>
      <c r="OC9" s="521"/>
      <c r="OG9" s="521"/>
      <c r="OK9" s="521"/>
      <c r="OO9" s="521"/>
      <c r="OS9" s="521"/>
      <c r="OW9" s="521"/>
      <c r="PA9" s="521"/>
      <c r="PE9" s="521"/>
      <c r="PI9" s="521"/>
      <c r="PM9" s="521"/>
      <c r="PQ9" s="521"/>
      <c r="PU9" s="521"/>
      <c r="PY9" s="521"/>
      <c r="QC9" s="521"/>
      <c r="QG9" s="521"/>
      <c r="QK9" s="521"/>
      <c r="QO9" s="521"/>
      <c r="QS9" s="521"/>
      <c r="QW9" s="521"/>
      <c r="RA9" s="521"/>
      <c r="RE9" s="521"/>
      <c r="RI9" s="521"/>
      <c r="RM9" s="521"/>
      <c r="RQ9" s="521"/>
      <c r="RU9" s="521"/>
      <c r="RY9" s="521"/>
      <c r="SC9" s="521"/>
      <c r="SG9" s="521"/>
      <c r="SK9" s="521"/>
      <c r="SO9" s="521"/>
      <c r="SS9" s="521"/>
      <c r="SW9" s="521"/>
      <c r="TA9" s="521"/>
      <c r="TE9" s="521"/>
      <c r="TI9" s="521"/>
      <c r="TM9" s="521"/>
      <c r="TQ9" s="521"/>
      <c r="TU9" s="521"/>
      <c r="TY9" s="521"/>
      <c r="UC9" s="521"/>
      <c r="UG9" s="521"/>
      <c r="UK9" s="521"/>
      <c r="UO9" s="521"/>
      <c r="US9" s="521"/>
      <c r="UW9" s="521"/>
      <c r="VA9" s="521"/>
      <c r="VE9" s="521"/>
      <c r="VI9" s="521"/>
      <c r="VM9" s="521"/>
      <c r="VQ9" s="521"/>
      <c r="VU9" s="521"/>
      <c r="VY9" s="521"/>
      <c r="WC9" s="521"/>
      <c r="WG9" s="521"/>
      <c r="WK9" s="521"/>
      <c r="WO9" s="521"/>
      <c r="WS9" s="521"/>
      <c r="WW9" s="521"/>
      <c r="XA9" s="521"/>
      <c r="XE9" s="521"/>
      <c r="XI9" s="521"/>
      <c r="XM9" s="521"/>
      <c r="XQ9" s="521"/>
      <c r="XU9" s="521"/>
      <c r="XY9" s="521"/>
      <c r="YC9" s="521"/>
      <c r="YG9" s="521"/>
      <c r="YK9" s="521"/>
      <c r="YO9" s="521"/>
      <c r="YS9" s="521"/>
      <c r="YW9" s="521"/>
      <c r="ZA9" s="521"/>
      <c r="ZE9" s="521"/>
      <c r="ZI9" s="521"/>
      <c r="ZM9" s="521"/>
      <c r="ZQ9" s="521"/>
      <c r="ZU9" s="521"/>
      <c r="ZY9" s="521"/>
      <c r="AAC9" s="521"/>
      <c r="AAG9" s="521"/>
      <c r="AAK9" s="521"/>
      <c r="AAO9" s="521"/>
      <c r="AAS9" s="521"/>
      <c r="AAW9" s="521"/>
      <c r="ABA9" s="521"/>
      <c r="ABE9" s="521"/>
      <c r="ABI9" s="521"/>
      <c r="ABM9" s="521"/>
      <c r="ABQ9" s="521"/>
      <c r="ABU9" s="521"/>
      <c r="ABY9" s="521"/>
      <c r="ACC9" s="521"/>
      <c r="ACG9" s="521"/>
      <c r="ACK9" s="521"/>
      <c r="ACO9" s="521"/>
      <c r="ACS9" s="521"/>
      <c r="ACW9" s="521"/>
      <c r="ADA9" s="521"/>
      <c r="ADE9" s="521"/>
      <c r="ADI9" s="521"/>
      <c r="ADM9" s="521"/>
      <c r="ADQ9" s="521"/>
      <c r="ADU9" s="521"/>
      <c r="ADY9" s="521"/>
      <c r="AEC9" s="521"/>
      <c r="AEG9" s="521"/>
      <c r="AEK9" s="521"/>
      <c r="AEO9" s="521"/>
      <c r="AES9" s="521"/>
      <c r="AEW9" s="521"/>
      <c r="AFA9" s="521"/>
      <c r="AFE9" s="521"/>
      <c r="AFI9" s="521"/>
      <c r="AFM9" s="521"/>
      <c r="AFQ9" s="521"/>
      <c r="AFU9" s="521"/>
      <c r="AFY9" s="521"/>
      <c r="AGC9" s="521"/>
      <c r="AGG9" s="521"/>
      <c r="AGK9" s="521"/>
      <c r="AGO9" s="521"/>
      <c r="AGS9" s="521"/>
      <c r="AGW9" s="521"/>
      <c r="AHA9" s="521"/>
      <c r="AHE9" s="521"/>
      <c r="AHI9" s="521"/>
      <c r="AHM9" s="521"/>
      <c r="AHQ9" s="521"/>
      <c r="AHU9" s="521"/>
      <c r="AHY9" s="521"/>
      <c r="AIC9" s="521"/>
      <c r="AIG9" s="521"/>
      <c r="AIK9" s="521"/>
      <c r="AIO9" s="521"/>
      <c r="AIS9" s="521"/>
      <c r="AIW9" s="521"/>
      <c r="AJA9" s="521"/>
      <c r="AJE9" s="521"/>
      <c r="AJI9" s="521"/>
      <c r="AJM9" s="521"/>
      <c r="AJQ9" s="521"/>
      <c r="AJU9" s="521"/>
      <c r="AJY9" s="521"/>
      <c r="AKC9" s="521"/>
      <c r="AKG9" s="521"/>
      <c r="AKK9" s="521"/>
      <c r="AKO9" s="521"/>
      <c r="AKS9" s="521"/>
      <c r="AKW9" s="521"/>
      <c r="ALA9" s="521"/>
      <c r="ALE9" s="521"/>
      <c r="ALI9" s="521"/>
      <c r="ALM9" s="521"/>
      <c r="ALQ9" s="521"/>
      <c r="ALU9" s="521"/>
      <c r="ALY9" s="521"/>
      <c r="AMC9" s="521"/>
      <c r="AMG9" s="521"/>
      <c r="AMK9" s="521"/>
      <c r="AMO9" s="521"/>
      <c r="AMS9" s="521"/>
      <c r="AMW9" s="521"/>
      <c r="ANA9" s="521"/>
      <c r="ANE9" s="521"/>
      <c r="ANI9" s="521"/>
      <c r="ANM9" s="521"/>
      <c r="ANQ9" s="521"/>
      <c r="ANU9" s="521"/>
      <c r="ANY9" s="521"/>
      <c r="AOC9" s="521"/>
      <c r="AOG9" s="521"/>
      <c r="AOK9" s="521"/>
      <c r="AOO9" s="521"/>
      <c r="AOS9" s="521"/>
      <c r="AOW9" s="521"/>
      <c r="APA9" s="521"/>
      <c r="APE9" s="521"/>
      <c r="API9" s="521"/>
      <c r="APM9" s="521"/>
      <c r="APQ9" s="521"/>
      <c r="APU9" s="521"/>
      <c r="APY9" s="521"/>
      <c r="AQC9" s="521"/>
      <c r="AQG9" s="521"/>
      <c r="AQK9" s="521"/>
      <c r="AQO9" s="521"/>
      <c r="AQS9" s="521"/>
      <c r="AQW9" s="521"/>
      <c r="ARA9" s="521"/>
      <c r="ARE9" s="521"/>
      <c r="ARI9" s="521"/>
      <c r="ARM9" s="521"/>
      <c r="ARQ9" s="521"/>
      <c r="ARU9" s="521"/>
      <c r="ARY9" s="521"/>
      <c r="ASC9" s="521"/>
      <c r="ASG9" s="521"/>
      <c r="ASK9" s="521"/>
      <c r="ASO9" s="521"/>
      <c r="ASS9" s="521"/>
      <c r="ASW9" s="521"/>
      <c r="ATA9" s="521"/>
      <c r="ATE9" s="521"/>
      <c r="ATI9" s="521"/>
      <c r="ATM9" s="521"/>
      <c r="ATQ9" s="521"/>
      <c r="ATU9" s="521"/>
      <c r="ATY9" s="521"/>
      <c r="AUC9" s="521"/>
      <c r="AUG9" s="521"/>
      <c r="AUK9" s="521"/>
      <c r="AUO9" s="521"/>
      <c r="AUS9" s="521"/>
      <c r="AUW9" s="521"/>
      <c r="AVA9" s="521"/>
      <c r="AVE9" s="521"/>
      <c r="AVI9" s="521"/>
      <c r="AVM9" s="521"/>
      <c r="AVQ9" s="521"/>
      <c r="AVU9" s="521"/>
      <c r="AVY9" s="521"/>
      <c r="AWC9" s="521"/>
      <c r="AWG9" s="521"/>
      <c r="AWK9" s="521"/>
      <c r="AWO9" s="521"/>
      <c r="AWS9" s="521"/>
      <c r="AWW9" s="521"/>
      <c r="AXA9" s="521"/>
      <c r="AXE9" s="521"/>
      <c r="AXI9" s="521"/>
      <c r="AXM9" s="521"/>
      <c r="AXQ9" s="521"/>
      <c r="AXU9" s="521"/>
      <c r="AXY9" s="521"/>
      <c r="AYC9" s="521"/>
      <c r="AYG9" s="521"/>
      <c r="AYK9" s="521"/>
      <c r="AYO9" s="521"/>
      <c r="AYS9" s="521"/>
      <c r="AYW9" s="521"/>
      <c r="AZA9" s="521"/>
      <c r="AZE9" s="521"/>
      <c r="AZI9" s="521"/>
      <c r="AZM9" s="521"/>
      <c r="AZQ9" s="521"/>
      <c r="AZU9" s="521"/>
      <c r="AZY9" s="521"/>
      <c r="BAC9" s="521"/>
      <c r="BAG9" s="521"/>
      <c r="BAK9" s="521"/>
      <c r="BAO9" s="521"/>
      <c r="BAS9" s="521"/>
      <c r="BAW9" s="521"/>
      <c r="BBA9" s="521"/>
      <c r="BBE9" s="521"/>
      <c r="BBI9" s="521"/>
      <c r="BBM9" s="521"/>
      <c r="BBQ9" s="521"/>
      <c r="BBU9" s="521"/>
      <c r="BBY9" s="521"/>
      <c r="BCC9" s="521"/>
      <c r="BCG9" s="521"/>
      <c r="BCK9" s="521"/>
      <c r="BCO9" s="521"/>
      <c r="BCS9" s="521"/>
      <c r="BCW9" s="521"/>
      <c r="BDA9" s="521"/>
      <c r="BDE9" s="521"/>
      <c r="BDI9" s="521"/>
      <c r="BDM9" s="521"/>
      <c r="BDQ9" s="521"/>
      <c r="BDU9" s="521"/>
      <c r="BDY9" s="521"/>
      <c r="BEC9" s="521"/>
      <c r="BEG9" s="521"/>
      <c r="BEK9" s="521"/>
      <c r="BEO9" s="521"/>
      <c r="BES9" s="521"/>
      <c r="BEW9" s="521"/>
      <c r="BFA9" s="521"/>
      <c r="BFE9" s="521"/>
      <c r="BFI9" s="521"/>
      <c r="BFM9" s="521"/>
      <c r="BFQ9" s="521"/>
      <c r="BFU9" s="521"/>
      <c r="BFY9" s="521"/>
      <c r="BGC9" s="521"/>
      <c r="BGG9" s="521"/>
      <c r="BGK9" s="521"/>
      <c r="BGO9" s="521"/>
      <c r="BGS9" s="521"/>
      <c r="BGW9" s="521"/>
      <c r="BHA9" s="521"/>
      <c r="BHE9" s="521"/>
      <c r="BHI9" s="521"/>
      <c r="BHM9" s="521"/>
      <c r="BHQ9" s="521"/>
      <c r="BHU9" s="521"/>
      <c r="BHY9" s="521"/>
      <c r="BIC9" s="521"/>
      <c r="BIG9" s="521"/>
      <c r="BIK9" s="521"/>
      <c r="BIO9" s="521"/>
      <c r="BIS9" s="521"/>
      <c r="BIW9" s="521"/>
      <c r="BJA9" s="521"/>
      <c r="BJE9" s="521"/>
      <c r="BJI9" s="521"/>
      <c r="BJM9" s="521"/>
      <c r="BJQ9" s="521"/>
      <c r="BJU9" s="521"/>
      <c r="BJY9" s="521"/>
      <c r="BKC9" s="521"/>
      <c r="BKG9" s="521"/>
      <c r="BKK9" s="521"/>
      <c r="BKO9" s="521"/>
      <c r="BKS9" s="521"/>
      <c r="BKW9" s="521"/>
      <c r="BLA9" s="521"/>
      <c r="BLE9" s="521"/>
      <c r="BLI9" s="521"/>
      <c r="BLM9" s="521"/>
      <c r="BLQ9" s="521"/>
      <c r="BLU9" s="521"/>
      <c r="BLY9" s="521"/>
      <c r="BMC9" s="521"/>
      <c r="BMG9" s="521"/>
      <c r="BMK9" s="521"/>
      <c r="BMO9" s="521"/>
      <c r="BMS9" s="521"/>
      <c r="BMW9" s="521"/>
      <c r="BNA9" s="521"/>
      <c r="BNE9" s="521"/>
      <c r="BNI9" s="521"/>
      <c r="BNM9" s="521"/>
      <c r="BNQ9" s="521"/>
      <c r="BNU9" s="521"/>
      <c r="BNY9" s="521"/>
      <c r="BOC9" s="521"/>
      <c r="BOG9" s="521"/>
      <c r="BOK9" s="521"/>
      <c r="BOO9" s="521"/>
      <c r="BOS9" s="521"/>
      <c r="BOW9" s="521"/>
      <c r="BPA9" s="521"/>
      <c r="BPE9" s="521"/>
      <c r="BPI9" s="521"/>
      <c r="BPM9" s="521"/>
      <c r="BPQ9" s="521"/>
      <c r="BPU9" s="521"/>
      <c r="BPY9" s="521"/>
      <c r="BQC9" s="521"/>
      <c r="BQG9" s="521"/>
      <c r="BQK9" s="521"/>
      <c r="BQO9" s="521"/>
      <c r="BQS9" s="521"/>
      <c r="BQW9" s="521"/>
      <c r="BRA9" s="521"/>
      <c r="BRE9" s="521"/>
      <c r="BRI9" s="521"/>
      <c r="BRM9" s="521"/>
      <c r="BRQ9" s="521"/>
      <c r="BRU9" s="521"/>
      <c r="BRY9" s="521"/>
      <c r="BSC9" s="521"/>
      <c r="BSG9" s="521"/>
      <c r="BSK9" s="521"/>
      <c r="BSO9" s="521"/>
      <c r="BSS9" s="521"/>
      <c r="BSW9" s="521"/>
      <c r="BTA9" s="521"/>
      <c r="BTE9" s="521"/>
      <c r="BTI9" s="521"/>
      <c r="BTM9" s="521"/>
      <c r="BTQ9" s="521"/>
      <c r="BTU9" s="521"/>
      <c r="BTY9" s="521"/>
      <c r="BUC9" s="521"/>
      <c r="BUG9" s="521"/>
      <c r="BUK9" s="521"/>
      <c r="BUO9" s="521"/>
      <c r="BUS9" s="521"/>
      <c r="BUW9" s="521"/>
      <c r="BVA9" s="521"/>
      <c r="BVE9" s="521"/>
      <c r="BVI9" s="521"/>
      <c r="BVM9" s="521"/>
      <c r="BVQ9" s="521"/>
      <c r="BVU9" s="521"/>
      <c r="BVY9" s="521"/>
      <c r="BWC9" s="521"/>
      <c r="BWG9" s="521"/>
      <c r="BWK9" s="521"/>
      <c r="BWO9" s="521"/>
      <c r="BWS9" s="521"/>
      <c r="BWW9" s="521"/>
      <c r="BXA9" s="521"/>
      <c r="BXE9" s="521"/>
      <c r="BXI9" s="521"/>
      <c r="BXM9" s="521"/>
      <c r="BXQ9" s="521"/>
      <c r="BXU9" s="521"/>
      <c r="BXY9" s="521"/>
      <c r="BYC9" s="521"/>
      <c r="BYG9" s="521"/>
      <c r="BYK9" s="521"/>
      <c r="BYO9" s="521"/>
      <c r="BYS9" s="521"/>
      <c r="BYW9" s="521"/>
      <c r="BZA9" s="521"/>
      <c r="BZE9" s="521"/>
      <c r="BZI9" s="521"/>
      <c r="BZM9" s="521"/>
      <c r="BZQ9" s="521"/>
      <c r="BZU9" s="521"/>
      <c r="BZY9" s="521"/>
      <c r="CAC9" s="521"/>
      <c r="CAG9" s="521"/>
      <c r="CAK9" s="521"/>
      <c r="CAO9" s="521"/>
      <c r="CAS9" s="521"/>
      <c r="CAW9" s="521"/>
      <c r="CBA9" s="521"/>
      <c r="CBE9" s="521"/>
      <c r="CBI9" s="521"/>
      <c r="CBM9" s="521"/>
      <c r="CBQ9" s="521"/>
      <c r="CBU9" s="521"/>
      <c r="CBY9" s="521"/>
      <c r="CCC9" s="521"/>
      <c r="CCG9" s="521"/>
      <c r="CCK9" s="521"/>
      <c r="CCO9" s="521"/>
      <c r="CCS9" s="521"/>
      <c r="CCW9" s="521"/>
      <c r="CDA9" s="521"/>
      <c r="CDE9" s="521"/>
      <c r="CDI9" s="521"/>
      <c r="CDM9" s="521"/>
      <c r="CDQ9" s="521"/>
      <c r="CDU9" s="521"/>
      <c r="CDY9" s="521"/>
      <c r="CEC9" s="521"/>
      <c r="CEG9" s="521"/>
      <c r="CEK9" s="521"/>
      <c r="CEO9" s="521"/>
      <c r="CES9" s="521"/>
      <c r="CEW9" s="521"/>
      <c r="CFA9" s="521"/>
      <c r="CFE9" s="521"/>
      <c r="CFI9" s="521"/>
      <c r="CFM9" s="521"/>
      <c r="CFQ9" s="521"/>
      <c r="CFU9" s="521"/>
      <c r="CFY9" s="521"/>
      <c r="CGC9" s="521"/>
      <c r="CGG9" s="521"/>
      <c r="CGK9" s="521"/>
      <c r="CGO9" s="521"/>
      <c r="CGS9" s="521"/>
      <c r="CGW9" s="521"/>
      <c r="CHA9" s="521"/>
      <c r="CHE9" s="521"/>
      <c r="CHI9" s="521"/>
      <c r="CHM9" s="521"/>
      <c r="CHQ9" s="521"/>
      <c r="CHU9" s="521"/>
      <c r="CHY9" s="521"/>
      <c r="CIC9" s="521"/>
      <c r="CIG9" s="521"/>
      <c r="CIK9" s="521"/>
      <c r="CIO9" s="521"/>
      <c r="CIS9" s="521"/>
      <c r="CIW9" s="521"/>
      <c r="CJA9" s="521"/>
      <c r="CJE9" s="521"/>
      <c r="CJI9" s="521"/>
      <c r="CJM9" s="521"/>
      <c r="CJQ9" s="521"/>
      <c r="CJU9" s="521"/>
      <c r="CJY9" s="521"/>
      <c r="CKC9" s="521"/>
      <c r="CKG9" s="521"/>
      <c r="CKK9" s="521"/>
      <c r="CKO9" s="521"/>
      <c r="CKS9" s="521"/>
      <c r="CKW9" s="521"/>
      <c r="CLA9" s="521"/>
      <c r="CLE9" s="521"/>
      <c r="CLI9" s="521"/>
      <c r="CLM9" s="521"/>
      <c r="CLQ9" s="521"/>
      <c r="CLU9" s="521"/>
      <c r="CLY9" s="521"/>
      <c r="CMC9" s="521"/>
      <c r="CMG9" s="521"/>
      <c r="CMK9" s="521"/>
      <c r="CMO9" s="521"/>
      <c r="CMS9" s="521"/>
      <c r="CMW9" s="521"/>
      <c r="CNA9" s="521"/>
      <c r="CNE9" s="521"/>
      <c r="CNI9" s="521"/>
      <c r="CNM9" s="521"/>
      <c r="CNQ9" s="521"/>
      <c r="CNU9" s="521"/>
      <c r="CNY9" s="521"/>
      <c r="COC9" s="521"/>
      <c r="COG9" s="521"/>
      <c r="COK9" s="521"/>
      <c r="COO9" s="521"/>
      <c r="COS9" s="521"/>
      <c r="COW9" s="521"/>
      <c r="CPA9" s="521"/>
      <c r="CPE9" s="521"/>
      <c r="CPI9" s="521"/>
      <c r="CPM9" s="521"/>
      <c r="CPQ9" s="521"/>
      <c r="CPU9" s="521"/>
      <c r="CPY9" s="521"/>
      <c r="CQC9" s="521"/>
      <c r="CQG9" s="521"/>
      <c r="CQK9" s="521"/>
      <c r="CQO9" s="521"/>
      <c r="CQS9" s="521"/>
      <c r="CQW9" s="521"/>
      <c r="CRA9" s="521"/>
      <c r="CRE9" s="521"/>
      <c r="CRI9" s="521"/>
      <c r="CRM9" s="521"/>
      <c r="CRQ9" s="521"/>
      <c r="CRU9" s="521"/>
      <c r="CRY9" s="521"/>
      <c r="CSC9" s="521"/>
      <c r="CSG9" s="521"/>
      <c r="CSK9" s="521"/>
      <c r="CSO9" s="521"/>
      <c r="CSS9" s="521"/>
      <c r="CSW9" s="521"/>
      <c r="CTA9" s="521"/>
      <c r="CTE9" s="521"/>
      <c r="CTI9" s="521"/>
      <c r="CTM9" s="521"/>
      <c r="CTQ9" s="521"/>
      <c r="CTU9" s="521"/>
      <c r="CTY9" s="521"/>
      <c r="CUC9" s="521"/>
      <c r="CUG9" s="521"/>
      <c r="CUK9" s="521"/>
      <c r="CUO9" s="521"/>
      <c r="CUS9" s="521"/>
      <c r="CUW9" s="521"/>
      <c r="CVA9" s="521"/>
      <c r="CVE9" s="521"/>
      <c r="CVI9" s="521"/>
      <c r="CVM9" s="521"/>
      <c r="CVQ9" s="521"/>
      <c r="CVU9" s="521"/>
      <c r="CVY9" s="521"/>
      <c r="CWC9" s="521"/>
      <c r="CWG9" s="521"/>
      <c r="CWK9" s="521"/>
      <c r="CWO9" s="521"/>
      <c r="CWS9" s="521"/>
      <c r="CWW9" s="521"/>
      <c r="CXA9" s="521"/>
      <c r="CXE9" s="521"/>
      <c r="CXI9" s="521"/>
      <c r="CXM9" s="521"/>
      <c r="CXQ9" s="521"/>
      <c r="CXU9" s="521"/>
      <c r="CXY9" s="521"/>
      <c r="CYC9" s="521"/>
      <c r="CYG9" s="521"/>
      <c r="CYK9" s="521"/>
      <c r="CYO9" s="521"/>
      <c r="CYS9" s="521"/>
      <c r="CYW9" s="521"/>
      <c r="CZA9" s="521"/>
      <c r="CZE9" s="521"/>
      <c r="CZI9" s="521"/>
      <c r="CZM9" s="521"/>
      <c r="CZQ9" s="521"/>
      <c r="CZU9" s="521"/>
      <c r="CZY9" s="521"/>
      <c r="DAC9" s="521"/>
      <c r="DAG9" s="521"/>
      <c r="DAK9" s="521"/>
      <c r="DAO9" s="521"/>
      <c r="DAS9" s="521"/>
      <c r="DAW9" s="521"/>
      <c r="DBA9" s="521"/>
      <c r="DBE9" s="521"/>
      <c r="DBI9" s="521"/>
      <c r="DBM9" s="521"/>
      <c r="DBQ9" s="521"/>
      <c r="DBU9" s="521"/>
      <c r="DBY9" s="521"/>
      <c r="DCC9" s="521"/>
      <c r="DCG9" s="521"/>
      <c r="DCK9" s="521"/>
      <c r="DCO9" s="521"/>
      <c r="DCS9" s="521"/>
      <c r="DCW9" s="521"/>
      <c r="DDA9" s="521"/>
      <c r="DDE9" s="521"/>
      <c r="DDI9" s="521"/>
      <c r="DDM9" s="521"/>
      <c r="DDQ9" s="521"/>
      <c r="DDU9" s="521"/>
      <c r="DDY9" s="521"/>
      <c r="DEC9" s="521"/>
      <c r="DEG9" s="521"/>
      <c r="DEK9" s="521"/>
      <c r="DEO9" s="521"/>
      <c r="DES9" s="521"/>
      <c r="DEW9" s="521"/>
      <c r="DFA9" s="521"/>
      <c r="DFE9" s="521"/>
      <c r="DFI9" s="521"/>
      <c r="DFM9" s="521"/>
      <c r="DFQ9" s="521"/>
      <c r="DFU9" s="521"/>
      <c r="DFY9" s="521"/>
      <c r="DGC9" s="521"/>
      <c r="DGG9" s="521"/>
      <c r="DGK9" s="521"/>
      <c r="DGO9" s="521"/>
      <c r="DGS9" s="521"/>
      <c r="DGW9" s="521"/>
      <c r="DHA9" s="521"/>
      <c r="DHE9" s="521"/>
      <c r="DHI9" s="521"/>
      <c r="DHM9" s="521"/>
      <c r="DHQ9" s="521"/>
      <c r="DHU9" s="521"/>
      <c r="DHY9" s="521"/>
      <c r="DIC9" s="521"/>
      <c r="DIG9" s="521"/>
      <c r="DIK9" s="521"/>
      <c r="DIO9" s="521"/>
      <c r="DIS9" s="521"/>
      <c r="DIW9" s="521"/>
      <c r="DJA9" s="521"/>
      <c r="DJE9" s="521"/>
      <c r="DJI9" s="521"/>
      <c r="DJM9" s="521"/>
      <c r="DJQ9" s="521"/>
      <c r="DJU9" s="521"/>
      <c r="DJY9" s="521"/>
      <c r="DKC9" s="521"/>
      <c r="DKG9" s="521"/>
      <c r="DKK9" s="521"/>
      <c r="DKO9" s="521"/>
      <c r="DKS9" s="521"/>
      <c r="DKW9" s="521"/>
      <c r="DLA9" s="521"/>
      <c r="DLE9" s="521"/>
      <c r="DLI9" s="521"/>
      <c r="DLM9" s="521"/>
      <c r="DLQ9" s="521"/>
      <c r="DLU9" s="521"/>
      <c r="DLY9" s="521"/>
      <c r="DMC9" s="521"/>
      <c r="DMG9" s="521"/>
      <c r="DMK9" s="521"/>
      <c r="DMO9" s="521"/>
      <c r="DMS9" s="521"/>
      <c r="DMW9" s="521"/>
      <c r="DNA9" s="521"/>
      <c r="DNE9" s="521"/>
      <c r="DNI9" s="521"/>
      <c r="DNM9" s="521"/>
      <c r="DNQ9" s="521"/>
      <c r="DNU9" s="521"/>
      <c r="DNY9" s="521"/>
      <c r="DOC9" s="521"/>
      <c r="DOG9" s="521"/>
      <c r="DOK9" s="521"/>
      <c r="DOO9" s="521"/>
      <c r="DOS9" s="521"/>
      <c r="DOW9" s="521"/>
      <c r="DPA9" s="521"/>
      <c r="DPE9" s="521"/>
      <c r="DPI9" s="521"/>
      <c r="DPM9" s="521"/>
      <c r="DPQ9" s="521"/>
      <c r="DPU9" s="521"/>
      <c r="DPY9" s="521"/>
      <c r="DQC9" s="521"/>
      <c r="DQG9" s="521"/>
      <c r="DQK9" s="521"/>
      <c r="DQO9" s="521"/>
      <c r="DQS9" s="521"/>
      <c r="DQW9" s="521"/>
      <c r="DRA9" s="521"/>
      <c r="DRE9" s="521"/>
      <c r="DRI9" s="521"/>
      <c r="DRM9" s="521"/>
      <c r="DRQ9" s="521"/>
      <c r="DRU9" s="521"/>
      <c r="DRY9" s="521"/>
      <c r="DSC9" s="521"/>
      <c r="DSG9" s="521"/>
      <c r="DSK9" s="521"/>
      <c r="DSO9" s="521"/>
      <c r="DSS9" s="521"/>
      <c r="DSW9" s="521"/>
      <c r="DTA9" s="521"/>
      <c r="DTE9" s="521"/>
      <c r="DTI9" s="521"/>
      <c r="DTM9" s="521"/>
      <c r="DTQ9" s="521"/>
      <c r="DTU9" s="521"/>
      <c r="DTY9" s="521"/>
      <c r="DUC9" s="521"/>
      <c r="DUG9" s="521"/>
      <c r="DUK9" s="521"/>
      <c r="DUO9" s="521"/>
      <c r="DUS9" s="521"/>
      <c r="DUW9" s="521"/>
      <c r="DVA9" s="521"/>
      <c r="DVE9" s="521"/>
      <c r="DVI9" s="521"/>
      <c r="DVM9" s="521"/>
      <c r="DVQ9" s="521"/>
      <c r="DVU9" s="521"/>
      <c r="DVY9" s="521"/>
      <c r="DWC9" s="521"/>
      <c r="DWG9" s="521"/>
      <c r="DWK9" s="521"/>
      <c r="DWO9" s="521"/>
      <c r="DWS9" s="521"/>
      <c r="DWW9" s="521"/>
      <c r="DXA9" s="521"/>
      <c r="DXE9" s="521"/>
      <c r="DXI9" s="521"/>
      <c r="DXM9" s="521"/>
      <c r="DXQ9" s="521"/>
      <c r="DXU9" s="521"/>
      <c r="DXY9" s="521"/>
      <c r="DYC9" s="521"/>
      <c r="DYG9" s="521"/>
      <c r="DYK9" s="521"/>
      <c r="DYO9" s="521"/>
      <c r="DYS9" s="521"/>
      <c r="DYW9" s="521"/>
      <c r="DZA9" s="521"/>
      <c r="DZE9" s="521"/>
      <c r="DZI9" s="521"/>
      <c r="DZM9" s="521"/>
      <c r="DZQ9" s="521"/>
      <c r="DZU9" s="521"/>
      <c r="DZY9" s="521"/>
      <c r="EAC9" s="521"/>
      <c r="EAG9" s="521"/>
      <c r="EAK9" s="521"/>
      <c r="EAO9" s="521"/>
      <c r="EAS9" s="521"/>
      <c r="EAW9" s="521"/>
      <c r="EBA9" s="521"/>
      <c r="EBE9" s="521"/>
      <c r="EBI9" s="521"/>
      <c r="EBM9" s="521"/>
      <c r="EBQ9" s="521"/>
      <c r="EBU9" s="521"/>
      <c r="EBY9" s="521"/>
      <c r="ECC9" s="521"/>
      <c r="ECG9" s="521"/>
      <c r="ECK9" s="521"/>
      <c r="ECO9" s="521"/>
      <c r="ECS9" s="521"/>
      <c r="ECW9" s="521"/>
      <c r="EDA9" s="521"/>
      <c r="EDE9" s="521"/>
      <c r="EDI9" s="521"/>
      <c r="EDM9" s="521"/>
      <c r="EDQ9" s="521"/>
      <c r="EDU9" s="521"/>
      <c r="EDY9" s="521"/>
      <c r="EEC9" s="521"/>
      <c r="EEG9" s="521"/>
      <c r="EEK9" s="521"/>
      <c r="EEO9" s="521"/>
      <c r="EES9" s="521"/>
      <c r="EEW9" s="521"/>
      <c r="EFA9" s="521"/>
      <c r="EFE9" s="521"/>
      <c r="EFI9" s="521"/>
      <c r="EFM9" s="521"/>
      <c r="EFQ9" s="521"/>
      <c r="EFU9" s="521"/>
      <c r="EFY9" s="521"/>
      <c r="EGC9" s="521"/>
      <c r="EGG9" s="521"/>
      <c r="EGK9" s="521"/>
      <c r="EGO9" s="521"/>
      <c r="EGS9" s="521"/>
      <c r="EGW9" s="521"/>
      <c r="EHA9" s="521"/>
      <c r="EHE9" s="521"/>
      <c r="EHI9" s="521"/>
      <c r="EHM9" s="521"/>
      <c r="EHQ9" s="521"/>
      <c r="EHU9" s="521"/>
      <c r="EHY9" s="521"/>
      <c r="EIC9" s="521"/>
      <c r="EIG9" s="521"/>
      <c r="EIK9" s="521"/>
      <c r="EIO9" s="521"/>
      <c r="EIS9" s="521"/>
      <c r="EIW9" s="521"/>
      <c r="EJA9" s="521"/>
      <c r="EJE9" s="521"/>
      <c r="EJI9" s="521"/>
      <c r="EJM9" s="521"/>
      <c r="EJQ9" s="521"/>
      <c r="EJU9" s="521"/>
      <c r="EJY9" s="521"/>
      <c r="EKC9" s="521"/>
      <c r="EKG9" s="521"/>
      <c r="EKK9" s="521"/>
      <c r="EKO9" s="521"/>
      <c r="EKS9" s="521"/>
      <c r="EKW9" s="521"/>
      <c r="ELA9" s="521"/>
      <c r="ELE9" s="521"/>
      <c r="ELI9" s="521"/>
      <c r="ELM9" s="521"/>
      <c r="ELQ9" s="521"/>
      <c r="ELU9" s="521"/>
      <c r="ELY9" s="521"/>
      <c r="EMC9" s="521"/>
      <c r="EMG9" s="521"/>
      <c r="EMK9" s="521"/>
      <c r="EMO9" s="521"/>
      <c r="EMS9" s="521"/>
      <c r="EMW9" s="521"/>
      <c r="ENA9" s="521"/>
      <c r="ENE9" s="521"/>
      <c r="ENI9" s="521"/>
      <c r="ENM9" s="521"/>
      <c r="ENQ9" s="521"/>
      <c r="ENU9" s="521"/>
      <c r="ENY9" s="521"/>
      <c r="EOC9" s="521"/>
      <c r="EOG9" s="521"/>
      <c r="EOK9" s="521"/>
      <c r="EOO9" s="521"/>
      <c r="EOS9" s="521"/>
      <c r="EOW9" s="521"/>
      <c r="EPA9" s="521"/>
      <c r="EPE9" s="521"/>
      <c r="EPI9" s="521"/>
      <c r="EPM9" s="521"/>
      <c r="EPQ9" s="521"/>
      <c r="EPU9" s="521"/>
      <c r="EPY9" s="521"/>
      <c r="EQC9" s="521"/>
      <c r="EQG9" s="521"/>
      <c r="EQK9" s="521"/>
      <c r="EQO9" s="521"/>
      <c r="EQS9" s="521"/>
      <c r="EQW9" s="521"/>
      <c r="ERA9" s="521"/>
      <c r="ERE9" s="521"/>
      <c r="ERI9" s="521"/>
      <c r="ERM9" s="521"/>
      <c r="ERQ9" s="521"/>
      <c r="ERU9" s="521"/>
      <c r="ERY9" s="521"/>
      <c r="ESC9" s="521"/>
      <c r="ESG9" s="521"/>
      <c r="ESK9" s="521"/>
      <c r="ESO9" s="521"/>
      <c r="ESS9" s="521"/>
      <c r="ESW9" s="521"/>
      <c r="ETA9" s="521"/>
      <c r="ETE9" s="521"/>
      <c r="ETI9" s="521"/>
      <c r="ETM9" s="521"/>
      <c r="ETQ9" s="521"/>
      <c r="ETU9" s="521"/>
      <c r="ETY9" s="521"/>
      <c r="EUC9" s="521"/>
      <c r="EUG9" s="521"/>
      <c r="EUK9" s="521"/>
      <c r="EUO9" s="521"/>
      <c r="EUS9" s="521"/>
      <c r="EUW9" s="521"/>
      <c r="EVA9" s="521"/>
      <c r="EVE9" s="521"/>
      <c r="EVI9" s="521"/>
      <c r="EVM9" s="521"/>
      <c r="EVQ9" s="521"/>
      <c r="EVU9" s="521"/>
      <c r="EVY9" s="521"/>
      <c r="EWC9" s="521"/>
      <c r="EWG9" s="521"/>
      <c r="EWK9" s="521"/>
      <c r="EWO9" s="521"/>
      <c r="EWS9" s="521"/>
      <c r="EWW9" s="521"/>
      <c r="EXA9" s="521"/>
      <c r="EXE9" s="521"/>
      <c r="EXI9" s="521"/>
      <c r="EXM9" s="521"/>
      <c r="EXQ9" s="521"/>
      <c r="EXU9" s="521"/>
      <c r="EXY9" s="521"/>
      <c r="EYC9" s="521"/>
      <c r="EYG9" s="521"/>
      <c r="EYK9" s="521"/>
      <c r="EYO9" s="521"/>
      <c r="EYS9" s="521"/>
      <c r="EYW9" s="521"/>
      <c r="EZA9" s="521"/>
      <c r="EZE9" s="521"/>
      <c r="EZI9" s="521"/>
      <c r="EZM9" s="521"/>
      <c r="EZQ9" s="521"/>
      <c r="EZU9" s="521"/>
      <c r="EZY9" s="521"/>
      <c r="FAC9" s="521"/>
      <c r="FAG9" s="521"/>
      <c r="FAK9" s="521"/>
      <c r="FAO9" s="521"/>
      <c r="FAS9" s="521"/>
      <c r="FAW9" s="521"/>
      <c r="FBA9" s="521"/>
      <c r="FBE9" s="521"/>
      <c r="FBI9" s="521"/>
      <c r="FBM9" s="521"/>
      <c r="FBQ9" s="521"/>
      <c r="FBU9" s="521"/>
      <c r="FBY9" s="521"/>
      <c r="FCC9" s="521"/>
      <c r="FCG9" s="521"/>
      <c r="FCK9" s="521"/>
      <c r="FCO9" s="521"/>
      <c r="FCS9" s="521"/>
      <c r="FCW9" s="521"/>
      <c r="FDA9" s="521"/>
      <c r="FDE9" s="521"/>
      <c r="FDI9" s="521"/>
      <c r="FDM9" s="521"/>
      <c r="FDQ9" s="521"/>
      <c r="FDU9" s="521"/>
      <c r="FDY9" s="521"/>
      <c r="FEC9" s="521"/>
      <c r="FEG9" s="521"/>
      <c r="FEK9" s="521"/>
      <c r="FEO9" s="521"/>
      <c r="FES9" s="521"/>
      <c r="FEW9" s="521"/>
      <c r="FFA9" s="521"/>
      <c r="FFE9" s="521"/>
      <c r="FFI9" s="521"/>
      <c r="FFM9" s="521"/>
      <c r="FFQ9" s="521"/>
      <c r="FFU9" s="521"/>
      <c r="FFY9" s="521"/>
      <c r="FGC9" s="521"/>
      <c r="FGG9" s="521"/>
      <c r="FGK9" s="521"/>
      <c r="FGO9" s="521"/>
      <c r="FGS9" s="521"/>
      <c r="FGW9" s="521"/>
      <c r="FHA9" s="521"/>
      <c r="FHE9" s="521"/>
      <c r="FHI9" s="521"/>
      <c r="FHM9" s="521"/>
      <c r="FHQ9" s="521"/>
      <c r="FHU9" s="521"/>
      <c r="FHY9" s="521"/>
      <c r="FIC9" s="521"/>
      <c r="FIG9" s="521"/>
      <c r="FIK9" s="521"/>
      <c r="FIO9" s="521"/>
      <c r="FIS9" s="521"/>
      <c r="FIW9" s="521"/>
      <c r="FJA9" s="521"/>
      <c r="FJE9" s="521"/>
      <c r="FJI9" s="521"/>
      <c r="FJM9" s="521"/>
      <c r="FJQ9" s="521"/>
      <c r="FJU9" s="521"/>
      <c r="FJY9" s="521"/>
      <c r="FKC9" s="521"/>
      <c r="FKG9" s="521"/>
      <c r="FKK9" s="521"/>
      <c r="FKO9" s="521"/>
      <c r="FKS9" s="521"/>
      <c r="FKW9" s="521"/>
      <c r="FLA9" s="521"/>
      <c r="FLE9" s="521"/>
      <c r="FLI9" s="521"/>
      <c r="FLM9" s="521"/>
      <c r="FLQ9" s="521"/>
      <c r="FLU9" s="521"/>
      <c r="FLY9" s="521"/>
      <c r="FMC9" s="521"/>
      <c r="FMG9" s="521"/>
      <c r="FMK9" s="521"/>
      <c r="FMO9" s="521"/>
      <c r="FMS9" s="521"/>
      <c r="FMW9" s="521"/>
      <c r="FNA9" s="521"/>
      <c r="FNE9" s="521"/>
      <c r="FNI9" s="521"/>
      <c r="FNM9" s="521"/>
      <c r="FNQ9" s="521"/>
      <c r="FNU9" s="521"/>
      <c r="FNY9" s="521"/>
      <c r="FOC9" s="521"/>
      <c r="FOG9" s="521"/>
      <c r="FOK9" s="521"/>
      <c r="FOO9" s="521"/>
      <c r="FOS9" s="521"/>
      <c r="FOW9" s="521"/>
      <c r="FPA9" s="521"/>
      <c r="FPE9" s="521"/>
      <c r="FPI9" s="521"/>
      <c r="FPM9" s="521"/>
      <c r="FPQ9" s="521"/>
      <c r="FPU9" s="521"/>
      <c r="FPY9" s="521"/>
      <c r="FQC9" s="521"/>
      <c r="FQG9" s="521"/>
      <c r="FQK9" s="521"/>
      <c r="FQO9" s="521"/>
      <c r="FQS9" s="521"/>
      <c r="FQW9" s="521"/>
      <c r="FRA9" s="521"/>
      <c r="FRE9" s="521"/>
      <c r="FRI9" s="521"/>
      <c r="FRM9" s="521"/>
      <c r="FRQ9" s="521"/>
      <c r="FRU9" s="521"/>
      <c r="FRY9" s="521"/>
      <c r="FSC9" s="521"/>
      <c r="FSG9" s="521"/>
      <c r="FSK9" s="521"/>
      <c r="FSO9" s="521"/>
      <c r="FSS9" s="521"/>
      <c r="FSW9" s="521"/>
      <c r="FTA9" s="521"/>
      <c r="FTE9" s="521"/>
      <c r="FTI9" s="521"/>
      <c r="FTM9" s="521"/>
      <c r="FTQ9" s="521"/>
      <c r="FTU9" s="521"/>
      <c r="FTY9" s="521"/>
      <c r="FUC9" s="521"/>
      <c r="FUG9" s="521"/>
      <c r="FUK9" s="521"/>
      <c r="FUO9" s="521"/>
      <c r="FUS9" s="521"/>
      <c r="FUW9" s="521"/>
      <c r="FVA9" s="521"/>
      <c r="FVE9" s="521"/>
      <c r="FVI9" s="521"/>
      <c r="FVM9" s="521"/>
      <c r="FVQ9" s="521"/>
      <c r="FVU9" s="521"/>
      <c r="FVY9" s="521"/>
      <c r="FWC9" s="521"/>
      <c r="FWG9" s="521"/>
      <c r="FWK9" s="521"/>
      <c r="FWO9" s="521"/>
      <c r="FWS9" s="521"/>
      <c r="FWW9" s="521"/>
      <c r="FXA9" s="521"/>
      <c r="FXE9" s="521"/>
      <c r="FXI9" s="521"/>
      <c r="FXM9" s="521"/>
      <c r="FXQ9" s="521"/>
      <c r="FXU9" s="521"/>
      <c r="FXY9" s="521"/>
      <c r="FYC9" s="521"/>
      <c r="FYG9" s="521"/>
      <c r="FYK9" s="521"/>
      <c r="FYO9" s="521"/>
      <c r="FYS9" s="521"/>
      <c r="FYW9" s="521"/>
      <c r="FZA9" s="521"/>
      <c r="FZE9" s="521"/>
      <c r="FZI9" s="521"/>
      <c r="FZM9" s="521"/>
      <c r="FZQ9" s="521"/>
      <c r="FZU9" s="521"/>
      <c r="FZY9" s="521"/>
      <c r="GAC9" s="521"/>
      <c r="GAG9" s="521"/>
      <c r="GAK9" s="521"/>
      <c r="GAO9" s="521"/>
      <c r="GAS9" s="521"/>
      <c r="GAW9" s="521"/>
      <c r="GBA9" s="521"/>
      <c r="GBE9" s="521"/>
      <c r="GBI9" s="521"/>
      <c r="GBM9" s="521"/>
      <c r="GBQ9" s="521"/>
      <c r="GBU9" s="521"/>
      <c r="GBY9" s="521"/>
      <c r="GCC9" s="521"/>
      <c r="GCG9" s="521"/>
      <c r="GCK9" s="521"/>
      <c r="GCO9" s="521"/>
      <c r="GCS9" s="521"/>
      <c r="GCW9" s="521"/>
      <c r="GDA9" s="521"/>
      <c r="GDE9" s="521"/>
      <c r="GDI9" s="521"/>
      <c r="GDM9" s="521"/>
      <c r="GDQ9" s="521"/>
      <c r="GDU9" s="521"/>
      <c r="GDY9" s="521"/>
      <c r="GEC9" s="521"/>
      <c r="GEG9" s="521"/>
      <c r="GEK9" s="521"/>
      <c r="GEO9" s="521"/>
      <c r="GES9" s="521"/>
      <c r="GEW9" s="521"/>
      <c r="GFA9" s="521"/>
      <c r="GFE9" s="521"/>
      <c r="GFI9" s="521"/>
      <c r="GFM9" s="521"/>
      <c r="GFQ9" s="521"/>
      <c r="GFU9" s="521"/>
      <c r="GFY9" s="521"/>
      <c r="GGC9" s="521"/>
      <c r="GGG9" s="521"/>
      <c r="GGK9" s="521"/>
      <c r="GGO9" s="521"/>
      <c r="GGS9" s="521"/>
      <c r="GGW9" s="521"/>
      <c r="GHA9" s="521"/>
      <c r="GHE9" s="521"/>
      <c r="GHI9" s="521"/>
      <c r="GHM9" s="521"/>
      <c r="GHQ9" s="521"/>
      <c r="GHU9" s="521"/>
      <c r="GHY9" s="521"/>
      <c r="GIC9" s="521"/>
      <c r="GIG9" s="521"/>
      <c r="GIK9" s="521"/>
      <c r="GIO9" s="521"/>
      <c r="GIS9" s="521"/>
      <c r="GIW9" s="521"/>
      <c r="GJA9" s="521"/>
      <c r="GJE9" s="521"/>
      <c r="GJI9" s="521"/>
      <c r="GJM9" s="521"/>
      <c r="GJQ9" s="521"/>
      <c r="GJU9" s="521"/>
      <c r="GJY9" s="521"/>
      <c r="GKC9" s="521"/>
      <c r="GKG9" s="521"/>
      <c r="GKK9" s="521"/>
      <c r="GKO9" s="521"/>
      <c r="GKS9" s="521"/>
      <c r="GKW9" s="521"/>
      <c r="GLA9" s="521"/>
      <c r="GLE9" s="521"/>
      <c r="GLI9" s="521"/>
      <c r="GLM9" s="521"/>
      <c r="GLQ9" s="521"/>
      <c r="GLU9" s="521"/>
      <c r="GLY9" s="521"/>
      <c r="GMC9" s="521"/>
      <c r="GMG9" s="521"/>
      <c r="GMK9" s="521"/>
      <c r="GMO9" s="521"/>
      <c r="GMS9" s="521"/>
      <c r="GMW9" s="521"/>
      <c r="GNA9" s="521"/>
      <c r="GNE9" s="521"/>
      <c r="GNI9" s="521"/>
      <c r="GNM9" s="521"/>
      <c r="GNQ9" s="521"/>
      <c r="GNU9" s="521"/>
      <c r="GNY9" s="521"/>
      <c r="GOC9" s="521"/>
      <c r="GOG9" s="521"/>
      <c r="GOK9" s="521"/>
      <c r="GOO9" s="521"/>
      <c r="GOS9" s="521"/>
      <c r="GOW9" s="521"/>
      <c r="GPA9" s="521"/>
      <c r="GPE9" s="521"/>
      <c r="GPI9" s="521"/>
      <c r="GPM9" s="521"/>
      <c r="GPQ9" s="521"/>
      <c r="GPU9" s="521"/>
      <c r="GPY9" s="521"/>
      <c r="GQC9" s="521"/>
      <c r="GQG9" s="521"/>
      <c r="GQK9" s="521"/>
      <c r="GQO9" s="521"/>
      <c r="GQS9" s="521"/>
      <c r="GQW9" s="521"/>
      <c r="GRA9" s="521"/>
      <c r="GRE9" s="521"/>
      <c r="GRI9" s="521"/>
      <c r="GRM9" s="521"/>
      <c r="GRQ9" s="521"/>
      <c r="GRU9" s="521"/>
      <c r="GRY9" s="521"/>
      <c r="GSC9" s="521"/>
      <c r="GSG9" s="521"/>
      <c r="GSK9" s="521"/>
      <c r="GSO9" s="521"/>
      <c r="GSS9" s="521"/>
      <c r="GSW9" s="521"/>
      <c r="GTA9" s="521"/>
      <c r="GTE9" s="521"/>
      <c r="GTI9" s="521"/>
      <c r="GTM9" s="521"/>
      <c r="GTQ9" s="521"/>
      <c r="GTU9" s="521"/>
      <c r="GTY9" s="521"/>
      <c r="GUC9" s="521"/>
      <c r="GUG9" s="521"/>
      <c r="GUK9" s="521"/>
      <c r="GUO9" s="521"/>
      <c r="GUS9" s="521"/>
      <c r="GUW9" s="521"/>
      <c r="GVA9" s="521"/>
      <c r="GVE9" s="521"/>
      <c r="GVI9" s="521"/>
      <c r="GVM9" s="521"/>
      <c r="GVQ9" s="521"/>
      <c r="GVU9" s="521"/>
      <c r="GVY9" s="521"/>
      <c r="GWC9" s="521"/>
      <c r="GWG9" s="521"/>
      <c r="GWK9" s="521"/>
      <c r="GWO9" s="521"/>
      <c r="GWS9" s="521"/>
      <c r="GWW9" s="521"/>
      <c r="GXA9" s="521"/>
      <c r="GXE9" s="521"/>
      <c r="GXI9" s="521"/>
      <c r="GXM9" s="521"/>
      <c r="GXQ9" s="521"/>
      <c r="GXU9" s="521"/>
      <c r="GXY9" s="521"/>
      <c r="GYC9" s="521"/>
      <c r="GYG9" s="521"/>
      <c r="GYK9" s="521"/>
      <c r="GYO9" s="521"/>
      <c r="GYS9" s="521"/>
      <c r="GYW9" s="521"/>
      <c r="GZA9" s="521"/>
      <c r="GZE9" s="521"/>
      <c r="GZI9" s="521"/>
      <c r="GZM9" s="521"/>
      <c r="GZQ9" s="521"/>
      <c r="GZU9" s="521"/>
      <c r="GZY9" s="521"/>
      <c r="HAC9" s="521"/>
      <c r="HAG9" s="521"/>
      <c r="HAK9" s="521"/>
      <c r="HAO9" s="521"/>
      <c r="HAS9" s="521"/>
      <c r="HAW9" s="521"/>
      <c r="HBA9" s="521"/>
      <c r="HBE9" s="521"/>
      <c r="HBI9" s="521"/>
      <c r="HBM9" s="521"/>
      <c r="HBQ9" s="521"/>
      <c r="HBU9" s="521"/>
      <c r="HBY9" s="521"/>
      <c r="HCC9" s="521"/>
      <c r="HCG9" s="521"/>
      <c r="HCK9" s="521"/>
      <c r="HCO9" s="521"/>
      <c r="HCS9" s="521"/>
      <c r="HCW9" s="521"/>
      <c r="HDA9" s="521"/>
      <c r="HDE9" s="521"/>
      <c r="HDI9" s="521"/>
      <c r="HDM9" s="521"/>
      <c r="HDQ9" s="521"/>
      <c r="HDU9" s="521"/>
      <c r="HDY9" s="521"/>
      <c r="HEC9" s="521"/>
      <c r="HEG9" s="521"/>
      <c r="HEK9" s="521"/>
      <c r="HEO9" s="521"/>
      <c r="HES9" s="521"/>
      <c r="HEW9" s="521"/>
      <c r="HFA9" s="521"/>
      <c r="HFE9" s="521"/>
      <c r="HFI9" s="521"/>
      <c r="HFM9" s="521"/>
      <c r="HFQ9" s="521"/>
      <c r="HFU9" s="521"/>
      <c r="HFY9" s="521"/>
      <c r="HGC9" s="521"/>
      <c r="HGG9" s="521"/>
      <c r="HGK9" s="521"/>
      <c r="HGO9" s="521"/>
      <c r="HGS9" s="521"/>
      <c r="HGW9" s="521"/>
      <c r="HHA9" s="521"/>
      <c r="HHE9" s="521"/>
      <c r="HHI9" s="521"/>
      <c r="HHM9" s="521"/>
      <c r="HHQ9" s="521"/>
      <c r="HHU9" s="521"/>
      <c r="HHY9" s="521"/>
      <c r="HIC9" s="521"/>
      <c r="HIG9" s="521"/>
      <c r="HIK9" s="521"/>
      <c r="HIO9" s="521"/>
      <c r="HIS9" s="521"/>
      <c r="HIW9" s="521"/>
      <c r="HJA9" s="521"/>
      <c r="HJE9" s="521"/>
      <c r="HJI9" s="521"/>
      <c r="HJM9" s="521"/>
      <c r="HJQ9" s="521"/>
      <c r="HJU9" s="521"/>
      <c r="HJY9" s="521"/>
      <c r="HKC9" s="521"/>
      <c r="HKG9" s="521"/>
      <c r="HKK9" s="521"/>
      <c r="HKO9" s="521"/>
      <c r="HKS9" s="521"/>
      <c r="HKW9" s="521"/>
      <c r="HLA9" s="521"/>
      <c r="HLE9" s="521"/>
      <c r="HLI9" s="521"/>
      <c r="HLM9" s="521"/>
      <c r="HLQ9" s="521"/>
      <c r="HLU9" s="521"/>
      <c r="HLY9" s="521"/>
      <c r="HMC9" s="521"/>
      <c r="HMG9" s="521"/>
      <c r="HMK9" s="521"/>
      <c r="HMO9" s="521"/>
      <c r="HMS9" s="521"/>
      <c r="HMW9" s="521"/>
      <c r="HNA9" s="521"/>
      <c r="HNE9" s="521"/>
      <c r="HNI9" s="521"/>
      <c r="HNM9" s="521"/>
      <c r="HNQ9" s="521"/>
      <c r="HNU9" s="521"/>
      <c r="HNY9" s="521"/>
      <c r="HOC9" s="521"/>
      <c r="HOG9" s="521"/>
      <c r="HOK9" s="521"/>
      <c r="HOO9" s="521"/>
      <c r="HOS9" s="521"/>
      <c r="HOW9" s="521"/>
      <c r="HPA9" s="521"/>
      <c r="HPE9" s="521"/>
      <c r="HPI9" s="521"/>
      <c r="HPM9" s="521"/>
      <c r="HPQ9" s="521"/>
      <c r="HPU9" s="521"/>
      <c r="HPY9" s="521"/>
      <c r="HQC9" s="521"/>
      <c r="HQG9" s="521"/>
      <c r="HQK9" s="521"/>
      <c r="HQO9" s="521"/>
      <c r="HQS9" s="521"/>
      <c r="HQW9" s="521"/>
      <c r="HRA9" s="521"/>
      <c r="HRE9" s="521"/>
      <c r="HRI9" s="521"/>
      <c r="HRM9" s="521"/>
      <c r="HRQ9" s="521"/>
      <c r="HRU9" s="521"/>
      <c r="HRY9" s="521"/>
      <c r="HSC9" s="521"/>
      <c r="HSG9" s="521"/>
      <c r="HSK9" s="521"/>
      <c r="HSO9" s="521"/>
      <c r="HSS9" s="521"/>
      <c r="HSW9" s="521"/>
      <c r="HTA9" s="521"/>
      <c r="HTE9" s="521"/>
      <c r="HTI9" s="521"/>
      <c r="HTM9" s="521"/>
      <c r="HTQ9" s="521"/>
      <c r="HTU9" s="521"/>
      <c r="HTY9" s="521"/>
      <c r="HUC9" s="521"/>
      <c r="HUG9" s="521"/>
      <c r="HUK9" s="521"/>
      <c r="HUO9" s="521"/>
      <c r="HUS9" s="521"/>
      <c r="HUW9" s="521"/>
      <c r="HVA9" s="521"/>
      <c r="HVE9" s="521"/>
      <c r="HVI9" s="521"/>
      <c r="HVM9" s="521"/>
      <c r="HVQ9" s="521"/>
      <c r="HVU9" s="521"/>
      <c r="HVY9" s="521"/>
      <c r="HWC9" s="521"/>
      <c r="HWG9" s="521"/>
      <c r="HWK9" s="521"/>
      <c r="HWO9" s="521"/>
      <c r="HWS9" s="521"/>
      <c r="HWW9" s="521"/>
      <c r="HXA9" s="521"/>
      <c r="HXE9" s="521"/>
      <c r="HXI9" s="521"/>
      <c r="HXM9" s="521"/>
      <c r="HXQ9" s="521"/>
      <c r="HXU9" s="521"/>
      <c r="HXY9" s="521"/>
      <c r="HYC9" s="521"/>
      <c r="HYG9" s="521"/>
      <c r="HYK9" s="521"/>
      <c r="HYO9" s="521"/>
      <c r="HYS9" s="521"/>
      <c r="HYW9" s="521"/>
      <c r="HZA9" s="521"/>
      <c r="HZE9" s="521"/>
      <c r="HZI9" s="521"/>
      <c r="HZM9" s="521"/>
      <c r="HZQ9" s="521"/>
      <c r="HZU9" s="521"/>
      <c r="HZY9" s="521"/>
      <c r="IAC9" s="521"/>
      <c r="IAG9" s="521"/>
      <c r="IAK9" s="521"/>
      <c r="IAO9" s="521"/>
      <c r="IAS9" s="521"/>
      <c r="IAW9" s="521"/>
      <c r="IBA9" s="521"/>
      <c r="IBE9" s="521"/>
      <c r="IBI9" s="521"/>
      <c r="IBM9" s="521"/>
      <c r="IBQ9" s="521"/>
      <c r="IBU9" s="521"/>
      <c r="IBY9" s="521"/>
      <c r="ICC9" s="521"/>
      <c r="ICG9" s="521"/>
      <c r="ICK9" s="521"/>
      <c r="ICO9" s="521"/>
      <c r="ICS9" s="521"/>
      <c r="ICW9" s="521"/>
      <c r="IDA9" s="521"/>
      <c r="IDE9" s="521"/>
      <c r="IDI9" s="521"/>
      <c r="IDM9" s="521"/>
      <c r="IDQ9" s="521"/>
      <c r="IDU9" s="521"/>
      <c r="IDY9" s="521"/>
      <c r="IEC9" s="521"/>
      <c r="IEG9" s="521"/>
      <c r="IEK9" s="521"/>
      <c r="IEO9" s="521"/>
      <c r="IES9" s="521"/>
      <c r="IEW9" s="521"/>
      <c r="IFA9" s="521"/>
      <c r="IFE9" s="521"/>
      <c r="IFI9" s="521"/>
      <c r="IFM9" s="521"/>
      <c r="IFQ9" s="521"/>
      <c r="IFU9" s="521"/>
      <c r="IFY9" s="521"/>
      <c r="IGC9" s="521"/>
      <c r="IGG9" s="521"/>
      <c r="IGK9" s="521"/>
      <c r="IGO9" s="521"/>
      <c r="IGS9" s="521"/>
      <c r="IGW9" s="521"/>
      <c r="IHA9" s="521"/>
      <c r="IHE9" s="521"/>
      <c r="IHI9" s="521"/>
      <c r="IHM9" s="521"/>
      <c r="IHQ9" s="521"/>
      <c r="IHU9" s="521"/>
      <c r="IHY9" s="521"/>
      <c r="IIC9" s="521"/>
      <c r="IIG9" s="521"/>
      <c r="IIK9" s="521"/>
      <c r="IIO9" s="521"/>
      <c r="IIS9" s="521"/>
      <c r="IIW9" s="521"/>
      <c r="IJA9" s="521"/>
      <c r="IJE9" s="521"/>
      <c r="IJI9" s="521"/>
      <c r="IJM9" s="521"/>
      <c r="IJQ9" s="521"/>
      <c r="IJU9" s="521"/>
      <c r="IJY9" s="521"/>
      <c r="IKC9" s="521"/>
      <c r="IKG9" s="521"/>
      <c r="IKK9" s="521"/>
      <c r="IKO9" s="521"/>
      <c r="IKS9" s="521"/>
      <c r="IKW9" s="521"/>
      <c r="ILA9" s="521"/>
      <c r="ILE9" s="521"/>
      <c r="ILI9" s="521"/>
      <c r="ILM9" s="521"/>
      <c r="ILQ9" s="521"/>
      <c r="ILU9" s="521"/>
      <c r="ILY9" s="521"/>
      <c r="IMC9" s="521"/>
      <c r="IMG9" s="521"/>
      <c r="IMK9" s="521"/>
      <c r="IMO9" s="521"/>
      <c r="IMS9" s="521"/>
      <c r="IMW9" s="521"/>
      <c r="INA9" s="521"/>
      <c r="INE9" s="521"/>
      <c r="INI9" s="521"/>
      <c r="INM9" s="521"/>
      <c r="INQ9" s="521"/>
      <c r="INU9" s="521"/>
      <c r="INY9" s="521"/>
      <c r="IOC9" s="521"/>
      <c r="IOG9" s="521"/>
      <c r="IOK9" s="521"/>
      <c r="IOO9" s="521"/>
      <c r="IOS9" s="521"/>
      <c r="IOW9" s="521"/>
      <c r="IPA9" s="521"/>
      <c r="IPE9" s="521"/>
      <c r="IPI9" s="521"/>
      <c r="IPM9" s="521"/>
      <c r="IPQ9" s="521"/>
      <c r="IPU9" s="521"/>
      <c r="IPY9" s="521"/>
      <c r="IQC9" s="521"/>
      <c r="IQG9" s="521"/>
      <c r="IQK9" s="521"/>
      <c r="IQO9" s="521"/>
      <c r="IQS9" s="521"/>
      <c r="IQW9" s="521"/>
      <c r="IRA9" s="521"/>
      <c r="IRE9" s="521"/>
      <c r="IRI9" s="521"/>
      <c r="IRM9" s="521"/>
      <c r="IRQ9" s="521"/>
      <c r="IRU9" s="521"/>
      <c r="IRY9" s="521"/>
      <c r="ISC9" s="521"/>
      <c r="ISG9" s="521"/>
      <c r="ISK9" s="521"/>
      <c r="ISO9" s="521"/>
      <c r="ISS9" s="521"/>
      <c r="ISW9" s="521"/>
      <c r="ITA9" s="521"/>
      <c r="ITE9" s="521"/>
      <c r="ITI9" s="521"/>
      <c r="ITM9" s="521"/>
      <c r="ITQ9" s="521"/>
      <c r="ITU9" s="521"/>
      <c r="ITY9" s="521"/>
      <c r="IUC9" s="521"/>
      <c r="IUG9" s="521"/>
      <c r="IUK9" s="521"/>
      <c r="IUO9" s="521"/>
      <c r="IUS9" s="521"/>
      <c r="IUW9" s="521"/>
      <c r="IVA9" s="521"/>
      <c r="IVE9" s="521"/>
      <c r="IVI9" s="521"/>
      <c r="IVM9" s="521"/>
      <c r="IVQ9" s="521"/>
      <c r="IVU9" s="521"/>
      <c r="IVY9" s="521"/>
      <c r="IWC9" s="521"/>
      <c r="IWG9" s="521"/>
      <c r="IWK9" s="521"/>
      <c r="IWO9" s="521"/>
      <c r="IWS9" s="521"/>
      <c r="IWW9" s="521"/>
      <c r="IXA9" s="521"/>
      <c r="IXE9" s="521"/>
      <c r="IXI9" s="521"/>
      <c r="IXM9" s="521"/>
      <c r="IXQ9" s="521"/>
      <c r="IXU9" s="521"/>
      <c r="IXY9" s="521"/>
      <c r="IYC9" s="521"/>
      <c r="IYG9" s="521"/>
      <c r="IYK9" s="521"/>
      <c r="IYO9" s="521"/>
      <c r="IYS9" s="521"/>
      <c r="IYW9" s="521"/>
      <c r="IZA9" s="521"/>
      <c r="IZE9" s="521"/>
      <c r="IZI9" s="521"/>
      <c r="IZM9" s="521"/>
      <c r="IZQ9" s="521"/>
      <c r="IZU9" s="521"/>
      <c r="IZY9" s="521"/>
      <c r="JAC9" s="521"/>
      <c r="JAG9" s="521"/>
      <c r="JAK9" s="521"/>
      <c r="JAO9" s="521"/>
      <c r="JAS9" s="521"/>
      <c r="JAW9" s="521"/>
      <c r="JBA9" s="521"/>
      <c r="JBE9" s="521"/>
      <c r="JBI9" s="521"/>
      <c r="JBM9" s="521"/>
      <c r="JBQ9" s="521"/>
      <c r="JBU9" s="521"/>
      <c r="JBY9" s="521"/>
      <c r="JCC9" s="521"/>
      <c r="JCG9" s="521"/>
      <c r="JCK9" s="521"/>
      <c r="JCO9" s="521"/>
      <c r="JCS9" s="521"/>
      <c r="JCW9" s="521"/>
      <c r="JDA9" s="521"/>
      <c r="JDE9" s="521"/>
      <c r="JDI9" s="521"/>
      <c r="JDM9" s="521"/>
      <c r="JDQ9" s="521"/>
      <c r="JDU9" s="521"/>
      <c r="JDY9" s="521"/>
      <c r="JEC9" s="521"/>
      <c r="JEG9" s="521"/>
      <c r="JEK9" s="521"/>
      <c r="JEO9" s="521"/>
      <c r="JES9" s="521"/>
      <c r="JEW9" s="521"/>
      <c r="JFA9" s="521"/>
      <c r="JFE9" s="521"/>
      <c r="JFI9" s="521"/>
      <c r="JFM9" s="521"/>
      <c r="JFQ9" s="521"/>
      <c r="JFU9" s="521"/>
      <c r="JFY9" s="521"/>
      <c r="JGC9" s="521"/>
      <c r="JGG9" s="521"/>
      <c r="JGK9" s="521"/>
      <c r="JGO9" s="521"/>
      <c r="JGS9" s="521"/>
      <c r="JGW9" s="521"/>
      <c r="JHA9" s="521"/>
      <c r="JHE9" s="521"/>
      <c r="JHI9" s="521"/>
      <c r="JHM9" s="521"/>
      <c r="JHQ9" s="521"/>
      <c r="JHU9" s="521"/>
      <c r="JHY9" s="521"/>
      <c r="JIC9" s="521"/>
      <c r="JIG9" s="521"/>
      <c r="JIK9" s="521"/>
      <c r="JIO9" s="521"/>
      <c r="JIS9" s="521"/>
      <c r="JIW9" s="521"/>
      <c r="JJA9" s="521"/>
      <c r="JJE9" s="521"/>
      <c r="JJI9" s="521"/>
      <c r="JJM9" s="521"/>
      <c r="JJQ9" s="521"/>
      <c r="JJU9" s="521"/>
      <c r="JJY9" s="521"/>
      <c r="JKC9" s="521"/>
      <c r="JKG9" s="521"/>
      <c r="JKK9" s="521"/>
      <c r="JKO9" s="521"/>
      <c r="JKS9" s="521"/>
      <c r="JKW9" s="521"/>
      <c r="JLA9" s="521"/>
      <c r="JLE9" s="521"/>
      <c r="JLI9" s="521"/>
      <c r="JLM9" s="521"/>
      <c r="JLQ9" s="521"/>
      <c r="JLU9" s="521"/>
      <c r="JLY9" s="521"/>
      <c r="JMC9" s="521"/>
      <c r="JMG9" s="521"/>
      <c r="JMK9" s="521"/>
      <c r="JMO9" s="521"/>
      <c r="JMS9" s="521"/>
      <c r="JMW9" s="521"/>
      <c r="JNA9" s="521"/>
      <c r="JNE9" s="521"/>
      <c r="JNI9" s="521"/>
      <c r="JNM9" s="521"/>
      <c r="JNQ9" s="521"/>
      <c r="JNU9" s="521"/>
      <c r="JNY9" s="521"/>
      <c r="JOC9" s="521"/>
      <c r="JOG9" s="521"/>
      <c r="JOK9" s="521"/>
      <c r="JOO9" s="521"/>
      <c r="JOS9" s="521"/>
      <c r="JOW9" s="521"/>
      <c r="JPA9" s="521"/>
      <c r="JPE9" s="521"/>
      <c r="JPI9" s="521"/>
      <c r="JPM9" s="521"/>
      <c r="JPQ9" s="521"/>
      <c r="JPU9" s="521"/>
      <c r="JPY9" s="521"/>
      <c r="JQC9" s="521"/>
      <c r="JQG9" s="521"/>
      <c r="JQK9" s="521"/>
      <c r="JQO9" s="521"/>
      <c r="JQS9" s="521"/>
      <c r="JQW9" s="521"/>
      <c r="JRA9" s="521"/>
      <c r="JRE9" s="521"/>
      <c r="JRI9" s="521"/>
      <c r="JRM9" s="521"/>
      <c r="JRQ9" s="521"/>
      <c r="JRU9" s="521"/>
      <c r="JRY9" s="521"/>
      <c r="JSC9" s="521"/>
      <c r="JSG9" s="521"/>
      <c r="JSK9" s="521"/>
      <c r="JSO9" s="521"/>
      <c r="JSS9" s="521"/>
      <c r="JSW9" s="521"/>
      <c r="JTA9" s="521"/>
      <c r="JTE9" s="521"/>
      <c r="JTI9" s="521"/>
      <c r="JTM9" s="521"/>
      <c r="JTQ9" s="521"/>
      <c r="JTU9" s="521"/>
      <c r="JTY9" s="521"/>
      <c r="JUC9" s="521"/>
      <c r="JUG9" s="521"/>
      <c r="JUK9" s="521"/>
      <c r="JUO9" s="521"/>
      <c r="JUS9" s="521"/>
      <c r="JUW9" s="521"/>
      <c r="JVA9" s="521"/>
      <c r="JVE9" s="521"/>
      <c r="JVI9" s="521"/>
      <c r="JVM9" s="521"/>
      <c r="JVQ9" s="521"/>
      <c r="JVU9" s="521"/>
      <c r="JVY9" s="521"/>
      <c r="JWC9" s="521"/>
      <c r="JWG9" s="521"/>
      <c r="JWK9" s="521"/>
      <c r="JWO9" s="521"/>
      <c r="JWS9" s="521"/>
      <c r="JWW9" s="521"/>
      <c r="JXA9" s="521"/>
      <c r="JXE9" s="521"/>
      <c r="JXI9" s="521"/>
      <c r="JXM9" s="521"/>
      <c r="JXQ9" s="521"/>
      <c r="JXU9" s="521"/>
      <c r="JXY9" s="521"/>
      <c r="JYC9" s="521"/>
      <c r="JYG9" s="521"/>
      <c r="JYK9" s="521"/>
      <c r="JYO9" s="521"/>
      <c r="JYS9" s="521"/>
      <c r="JYW9" s="521"/>
      <c r="JZA9" s="521"/>
      <c r="JZE9" s="521"/>
      <c r="JZI9" s="521"/>
      <c r="JZM9" s="521"/>
      <c r="JZQ9" s="521"/>
      <c r="JZU9" s="521"/>
      <c r="JZY9" s="521"/>
      <c r="KAC9" s="521"/>
      <c r="KAG9" s="521"/>
      <c r="KAK9" s="521"/>
      <c r="KAO9" s="521"/>
      <c r="KAS9" s="521"/>
      <c r="KAW9" s="521"/>
      <c r="KBA9" s="521"/>
      <c r="KBE9" s="521"/>
      <c r="KBI9" s="521"/>
      <c r="KBM9" s="521"/>
      <c r="KBQ9" s="521"/>
      <c r="KBU9" s="521"/>
      <c r="KBY9" s="521"/>
      <c r="KCC9" s="521"/>
      <c r="KCG9" s="521"/>
      <c r="KCK9" s="521"/>
      <c r="KCO9" s="521"/>
      <c r="KCS9" s="521"/>
      <c r="KCW9" s="521"/>
      <c r="KDA9" s="521"/>
      <c r="KDE9" s="521"/>
      <c r="KDI9" s="521"/>
      <c r="KDM9" s="521"/>
      <c r="KDQ9" s="521"/>
      <c r="KDU9" s="521"/>
      <c r="KDY9" s="521"/>
      <c r="KEC9" s="521"/>
      <c r="KEG9" s="521"/>
      <c r="KEK9" s="521"/>
      <c r="KEO9" s="521"/>
      <c r="KES9" s="521"/>
      <c r="KEW9" s="521"/>
      <c r="KFA9" s="521"/>
      <c r="KFE9" s="521"/>
      <c r="KFI9" s="521"/>
      <c r="KFM9" s="521"/>
      <c r="KFQ9" s="521"/>
      <c r="KFU9" s="521"/>
      <c r="KFY9" s="521"/>
      <c r="KGC9" s="521"/>
      <c r="KGG9" s="521"/>
      <c r="KGK9" s="521"/>
      <c r="KGO9" s="521"/>
      <c r="KGS9" s="521"/>
      <c r="KGW9" s="521"/>
      <c r="KHA9" s="521"/>
      <c r="KHE9" s="521"/>
      <c r="KHI9" s="521"/>
      <c r="KHM9" s="521"/>
      <c r="KHQ9" s="521"/>
      <c r="KHU9" s="521"/>
      <c r="KHY9" s="521"/>
      <c r="KIC9" s="521"/>
      <c r="KIG9" s="521"/>
      <c r="KIK9" s="521"/>
      <c r="KIO9" s="521"/>
      <c r="KIS9" s="521"/>
      <c r="KIW9" s="521"/>
      <c r="KJA9" s="521"/>
      <c r="KJE9" s="521"/>
      <c r="KJI9" s="521"/>
      <c r="KJM9" s="521"/>
      <c r="KJQ9" s="521"/>
      <c r="KJU9" s="521"/>
      <c r="KJY9" s="521"/>
      <c r="KKC9" s="521"/>
      <c r="KKG9" s="521"/>
      <c r="KKK9" s="521"/>
      <c r="KKO9" s="521"/>
      <c r="KKS9" s="521"/>
      <c r="KKW9" s="521"/>
      <c r="KLA9" s="521"/>
      <c r="KLE9" s="521"/>
      <c r="KLI9" s="521"/>
      <c r="KLM9" s="521"/>
      <c r="KLQ9" s="521"/>
      <c r="KLU9" s="521"/>
      <c r="KLY9" s="521"/>
      <c r="KMC9" s="521"/>
      <c r="KMG9" s="521"/>
      <c r="KMK9" s="521"/>
      <c r="KMO9" s="521"/>
      <c r="KMS9" s="521"/>
      <c r="KMW9" s="521"/>
      <c r="KNA9" s="521"/>
      <c r="KNE9" s="521"/>
      <c r="KNI9" s="521"/>
      <c r="KNM9" s="521"/>
      <c r="KNQ9" s="521"/>
      <c r="KNU9" s="521"/>
      <c r="KNY9" s="521"/>
      <c r="KOC9" s="521"/>
      <c r="KOG9" s="521"/>
      <c r="KOK9" s="521"/>
      <c r="KOO9" s="521"/>
      <c r="KOS9" s="521"/>
      <c r="KOW9" s="521"/>
      <c r="KPA9" s="521"/>
      <c r="KPE9" s="521"/>
      <c r="KPI9" s="521"/>
      <c r="KPM9" s="521"/>
      <c r="KPQ9" s="521"/>
      <c r="KPU9" s="521"/>
      <c r="KPY9" s="521"/>
      <c r="KQC9" s="521"/>
      <c r="KQG9" s="521"/>
      <c r="KQK9" s="521"/>
      <c r="KQO9" s="521"/>
      <c r="KQS9" s="521"/>
      <c r="KQW9" s="521"/>
      <c r="KRA9" s="521"/>
      <c r="KRE9" s="521"/>
      <c r="KRI9" s="521"/>
      <c r="KRM9" s="521"/>
      <c r="KRQ9" s="521"/>
      <c r="KRU9" s="521"/>
      <c r="KRY9" s="521"/>
      <c r="KSC9" s="521"/>
      <c r="KSG9" s="521"/>
      <c r="KSK9" s="521"/>
      <c r="KSO9" s="521"/>
      <c r="KSS9" s="521"/>
      <c r="KSW9" s="521"/>
      <c r="KTA9" s="521"/>
      <c r="KTE9" s="521"/>
      <c r="KTI9" s="521"/>
      <c r="KTM9" s="521"/>
      <c r="KTQ9" s="521"/>
      <c r="KTU9" s="521"/>
      <c r="KTY9" s="521"/>
      <c r="KUC9" s="521"/>
      <c r="KUG9" s="521"/>
      <c r="KUK9" s="521"/>
      <c r="KUO9" s="521"/>
      <c r="KUS9" s="521"/>
      <c r="KUW9" s="521"/>
      <c r="KVA9" s="521"/>
      <c r="KVE9" s="521"/>
      <c r="KVI9" s="521"/>
      <c r="KVM9" s="521"/>
      <c r="KVQ9" s="521"/>
      <c r="KVU9" s="521"/>
      <c r="KVY9" s="521"/>
      <c r="KWC9" s="521"/>
      <c r="KWG9" s="521"/>
      <c r="KWK9" s="521"/>
      <c r="KWO9" s="521"/>
      <c r="KWS9" s="521"/>
      <c r="KWW9" s="521"/>
      <c r="KXA9" s="521"/>
      <c r="KXE9" s="521"/>
      <c r="KXI9" s="521"/>
      <c r="KXM9" s="521"/>
      <c r="KXQ9" s="521"/>
      <c r="KXU9" s="521"/>
      <c r="KXY9" s="521"/>
      <c r="KYC9" s="521"/>
      <c r="KYG9" s="521"/>
      <c r="KYK9" s="521"/>
      <c r="KYO9" s="521"/>
      <c r="KYS9" s="521"/>
      <c r="KYW9" s="521"/>
      <c r="KZA9" s="521"/>
      <c r="KZE9" s="521"/>
      <c r="KZI9" s="521"/>
      <c r="KZM9" s="521"/>
      <c r="KZQ9" s="521"/>
      <c r="KZU9" s="521"/>
      <c r="KZY9" s="521"/>
      <c r="LAC9" s="521"/>
      <c r="LAG9" s="521"/>
      <c r="LAK9" s="521"/>
      <c r="LAO9" s="521"/>
      <c r="LAS9" s="521"/>
      <c r="LAW9" s="521"/>
      <c r="LBA9" s="521"/>
      <c r="LBE9" s="521"/>
      <c r="LBI9" s="521"/>
      <c r="LBM9" s="521"/>
      <c r="LBQ9" s="521"/>
      <c r="LBU9" s="521"/>
      <c r="LBY9" s="521"/>
      <c r="LCC9" s="521"/>
      <c r="LCG9" s="521"/>
      <c r="LCK9" s="521"/>
      <c r="LCO9" s="521"/>
      <c r="LCS9" s="521"/>
      <c r="LCW9" s="521"/>
      <c r="LDA9" s="521"/>
      <c r="LDE9" s="521"/>
      <c r="LDI9" s="521"/>
      <c r="LDM9" s="521"/>
      <c r="LDQ9" s="521"/>
      <c r="LDU9" s="521"/>
      <c r="LDY9" s="521"/>
      <c r="LEC9" s="521"/>
      <c r="LEG9" s="521"/>
      <c r="LEK9" s="521"/>
      <c r="LEO9" s="521"/>
      <c r="LES9" s="521"/>
      <c r="LEW9" s="521"/>
      <c r="LFA9" s="521"/>
      <c r="LFE9" s="521"/>
      <c r="LFI9" s="521"/>
      <c r="LFM9" s="521"/>
      <c r="LFQ9" s="521"/>
      <c r="LFU9" s="521"/>
      <c r="LFY9" s="521"/>
      <c r="LGC9" s="521"/>
      <c r="LGG9" s="521"/>
      <c r="LGK9" s="521"/>
      <c r="LGO9" s="521"/>
      <c r="LGS9" s="521"/>
      <c r="LGW9" s="521"/>
      <c r="LHA9" s="521"/>
      <c r="LHE9" s="521"/>
      <c r="LHI9" s="521"/>
      <c r="LHM9" s="521"/>
      <c r="LHQ9" s="521"/>
      <c r="LHU9" s="521"/>
      <c r="LHY9" s="521"/>
      <c r="LIC9" s="521"/>
      <c r="LIG9" s="521"/>
      <c r="LIK9" s="521"/>
      <c r="LIO9" s="521"/>
      <c r="LIS9" s="521"/>
      <c r="LIW9" s="521"/>
      <c r="LJA9" s="521"/>
      <c r="LJE9" s="521"/>
      <c r="LJI9" s="521"/>
      <c r="LJM9" s="521"/>
      <c r="LJQ9" s="521"/>
      <c r="LJU9" s="521"/>
      <c r="LJY9" s="521"/>
      <c r="LKC9" s="521"/>
      <c r="LKG9" s="521"/>
      <c r="LKK9" s="521"/>
      <c r="LKO9" s="521"/>
      <c r="LKS9" s="521"/>
      <c r="LKW9" s="521"/>
      <c r="LLA9" s="521"/>
      <c r="LLE9" s="521"/>
      <c r="LLI9" s="521"/>
      <c r="LLM9" s="521"/>
      <c r="LLQ9" s="521"/>
      <c r="LLU9" s="521"/>
      <c r="LLY9" s="521"/>
      <c r="LMC9" s="521"/>
      <c r="LMG9" s="521"/>
      <c r="LMK9" s="521"/>
      <c r="LMO9" s="521"/>
      <c r="LMS9" s="521"/>
      <c r="LMW9" s="521"/>
      <c r="LNA9" s="521"/>
      <c r="LNE9" s="521"/>
      <c r="LNI9" s="521"/>
      <c r="LNM9" s="521"/>
      <c r="LNQ9" s="521"/>
      <c r="LNU9" s="521"/>
      <c r="LNY9" s="521"/>
      <c r="LOC9" s="521"/>
      <c r="LOG9" s="521"/>
      <c r="LOK9" s="521"/>
      <c r="LOO9" s="521"/>
      <c r="LOS9" s="521"/>
      <c r="LOW9" s="521"/>
      <c r="LPA9" s="521"/>
      <c r="LPE9" s="521"/>
      <c r="LPI9" s="521"/>
      <c r="LPM9" s="521"/>
      <c r="LPQ9" s="521"/>
      <c r="LPU9" s="521"/>
      <c r="LPY9" s="521"/>
      <c r="LQC9" s="521"/>
      <c r="LQG9" s="521"/>
      <c r="LQK9" s="521"/>
      <c r="LQO9" s="521"/>
      <c r="LQS9" s="521"/>
      <c r="LQW9" s="521"/>
      <c r="LRA9" s="521"/>
      <c r="LRE9" s="521"/>
      <c r="LRI9" s="521"/>
      <c r="LRM9" s="521"/>
      <c r="LRQ9" s="521"/>
      <c r="LRU9" s="521"/>
      <c r="LRY9" s="521"/>
      <c r="LSC9" s="521"/>
      <c r="LSG9" s="521"/>
      <c r="LSK9" s="521"/>
      <c r="LSO9" s="521"/>
      <c r="LSS9" s="521"/>
      <c r="LSW9" s="521"/>
      <c r="LTA9" s="521"/>
      <c r="LTE9" s="521"/>
      <c r="LTI9" s="521"/>
      <c r="LTM9" s="521"/>
      <c r="LTQ9" s="521"/>
      <c r="LTU9" s="521"/>
      <c r="LTY9" s="521"/>
      <c r="LUC9" s="521"/>
      <c r="LUG9" s="521"/>
      <c r="LUK9" s="521"/>
      <c r="LUO9" s="521"/>
      <c r="LUS9" s="521"/>
      <c r="LUW9" s="521"/>
      <c r="LVA9" s="521"/>
      <c r="LVE9" s="521"/>
      <c r="LVI9" s="521"/>
      <c r="LVM9" s="521"/>
      <c r="LVQ9" s="521"/>
      <c r="LVU9" s="521"/>
      <c r="LVY9" s="521"/>
      <c r="LWC9" s="521"/>
      <c r="LWG9" s="521"/>
      <c r="LWK9" s="521"/>
      <c r="LWO9" s="521"/>
      <c r="LWS9" s="521"/>
      <c r="LWW9" s="521"/>
      <c r="LXA9" s="521"/>
      <c r="LXE9" s="521"/>
      <c r="LXI9" s="521"/>
      <c r="LXM9" s="521"/>
      <c r="LXQ9" s="521"/>
      <c r="LXU9" s="521"/>
      <c r="LXY9" s="521"/>
      <c r="LYC9" s="521"/>
      <c r="LYG9" s="521"/>
      <c r="LYK9" s="521"/>
      <c r="LYO9" s="521"/>
      <c r="LYS9" s="521"/>
      <c r="LYW9" s="521"/>
      <c r="LZA9" s="521"/>
      <c r="LZE9" s="521"/>
      <c r="LZI9" s="521"/>
      <c r="LZM9" s="521"/>
      <c r="LZQ9" s="521"/>
      <c r="LZU9" s="521"/>
      <c r="LZY9" s="521"/>
      <c r="MAC9" s="521"/>
      <c r="MAG9" s="521"/>
      <c r="MAK9" s="521"/>
      <c r="MAO9" s="521"/>
      <c r="MAS9" s="521"/>
      <c r="MAW9" s="521"/>
      <c r="MBA9" s="521"/>
      <c r="MBE9" s="521"/>
      <c r="MBI9" s="521"/>
      <c r="MBM9" s="521"/>
      <c r="MBQ9" s="521"/>
      <c r="MBU9" s="521"/>
      <c r="MBY9" s="521"/>
      <c r="MCC9" s="521"/>
      <c r="MCG9" s="521"/>
      <c r="MCK9" s="521"/>
      <c r="MCO9" s="521"/>
      <c r="MCS9" s="521"/>
      <c r="MCW9" s="521"/>
      <c r="MDA9" s="521"/>
      <c r="MDE9" s="521"/>
      <c r="MDI9" s="521"/>
      <c r="MDM9" s="521"/>
      <c r="MDQ9" s="521"/>
      <c r="MDU9" s="521"/>
      <c r="MDY9" s="521"/>
      <c r="MEC9" s="521"/>
      <c r="MEG9" s="521"/>
      <c r="MEK9" s="521"/>
      <c r="MEO9" s="521"/>
      <c r="MES9" s="521"/>
      <c r="MEW9" s="521"/>
      <c r="MFA9" s="521"/>
      <c r="MFE9" s="521"/>
      <c r="MFI9" s="521"/>
      <c r="MFM9" s="521"/>
      <c r="MFQ9" s="521"/>
      <c r="MFU9" s="521"/>
      <c r="MFY9" s="521"/>
      <c r="MGC9" s="521"/>
      <c r="MGG9" s="521"/>
      <c r="MGK9" s="521"/>
      <c r="MGO9" s="521"/>
      <c r="MGS9" s="521"/>
      <c r="MGW9" s="521"/>
      <c r="MHA9" s="521"/>
      <c r="MHE9" s="521"/>
      <c r="MHI9" s="521"/>
      <c r="MHM9" s="521"/>
      <c r="MHQ9" s="521"/>
      <c r="MHU9" s="521"/>
      <c r="MHY9" s="521"/>
      <c r="MIC9" s="521"/>
      <c r="MIG9" s="521"/>
      <c r="MIK9" s="521"/>
      <c r="MIO9" s="521"/>
      <c r="MIS9" s="521"/>
      <c r="MIW9" s="521"/>
      <c r="MJA9" s="521"/>
      <c r="MJE9" s="521"/>
      <c r="MJI9" s="521"/>
      <c r="MJM9" s="521"/>
      <c r="MJQ9" s="521"/>
      <c r="MJU9" s="521"/>
      <c r="MJY9" s="521"/>
      <c r="MKC9" s="521"/>
      <c r="MKG9" s="521"/>
      <c r="MKK9" s="521"/>
      <c r="MKO9" s="521"/>
      <c r="MKS9" s="521"/>
      <c r="MKW9" s="521"/>
      <c r="MLA9" s="521"/>
      <c r="MLE9" s="521"/>
      <c r="MLI9" s="521"/>
      <c r="MLM9" s="521"/>
      <c r="MLQ9" s="521"/>
      <c r="MLU9" s="521"/>
      <c r="MLY9" s="521"/>
      <c r="MMC9" s="521"/>
      <c r="MMG9" s="521"/>
      <c r="MMK9" s="521"/>
      <c r="MMO9" s="521"/>
      <c r="MMS9" s="521"/>
      <c r="MMW9" s="521"/>
      <c r="MNA9" s="521"/>
      <c r="MNE9" s="521"/>
      <c r="MNI9" s="521"/>
      <c r="MNM9" s="521"/>
      <c r="MNQ9" s="521"/>
      <c r="MNU9" s="521"/>
      <c r="MNY9" s="521"/>
      <c r="MOC9" s="521"/>
      <c r="MOG9" s="521"/>
      <c r="MOK9" s="521"/>
      <c r="MOO9" s="521"/>
      <c r="MOS9" s="521"/>
      <c r="MOW9" s="521"/>
      <c r="MPA9" s="521"/>
      <c r="MPE9" s="521"/>
      <c r="MPI9" s="521"/>
      <c r="MPM9" s="521"/>
      <c r="MPQ9" s="521"/>
      <c r="MPU9" s="521"/>
      <c r="MPY9" s="521"/>
      <c r="MQC9" s="521"/>
      <c r="MQG9" s="521"/>
      <c r="MQK9" s="521"/>
      <c r="MQO9" s="521"/>
      <c r="MQS9" s="521"/>
      <c r="MQW9" s="521"/>
      <c r="MRA9" s="521"/>
      <c r="MRE9" s="521"/>
      <c r="MRI9" s="521"/>
      <c r="MRM9" s="521"/>
      <c r="MRQ9" s="521"/>
      <c r="MRU9" s="521"/>
      <c r="MRY9" s="521"/>
      <c r="MSC9" s="521"/>
      <c r="MSG9" s="521"/>
      <c r="MSK9" s="521"/>
      <c r="MSO9" s="521"/>
      <c r="MSS9" s="521"/>
      <c r="MSW9" s="521"/>
      <c r="MTA9" s="521"/>
      <c r="MTE9" s="521"/>
      <c r="MTI9" s="521"/>
      <c r="MTM9" s="521"/>
      <c r="MTQ9" s="521"/>
      <c r="MTU9" s="521"/>
      <c r="MTY9" s="521"/>
      <c r="MUC9" s="521"/>
      <c r="MUG9" s="521"/>
      <c r="MUK9" s="521"/>
      <c r="MUO9" s="521"/>
      <c r="MUS9" s="521"/>
      <c r="MUW9" s="521"/>
      <c r="MVA9" s="521"/>
      <c r="MVE9" s="521"/>
      <c r="MVI9" s="521"/>
      <c r="MVM9" s="521"/>
      <c r="MVQ9" s="521"/>
      <c r="MVU9" s="521"/>
      <c r="MVY9" s="521"/>
      <c r="MWC9" s="521"/>
      <c r="MWG9" s="521"/>
      <c r="MWK9" s="521"/>
      <c r="MWO9" s="521"/>
      <c r="MWS9" s="521"/>
      <c r="MWW9" s="521"/>
      <c r="MXA9" s="521"/>
      <c r="MXE9" s="521"/>
      <c r="MXI9" s="521"/>
      <c r="MXM9" s="521"/>
      <c r="MXQ9" s="521"/>
      <c r="MXU9" s="521"/>
      <c r="MXY9" s="521"/>
      <c r="MYC9" s="521"/>
      <c r="MYG9" s="521"/>
      <c r="MYK9" s="521"/>
      <c r="MYO9" s="521"/>
      <c r="MYS9" s="521"/>
      <c r="MYW9" s="521"/>
      <c r="MZA9" s="521"/>
      <c r="MZE9" s="521"/>
      <c r="MZI9" s="521"/>
      <c r="MZM9" s="521"/>
      <c r="MZQ9" s="521"/>
      <c r="MZU9" s="521"/>
      <c r="MZY9" s="521"/>
      <c r="NAC9" s="521"/>
      <c r="NAG9" s="521"/>
      <c r="NAK9" s="521"/>
      <c r="NAO9" s="521"/>
      <c r="NAS9" s="521"/>
      <c r="NAW9" s="521"/>
      <c r="NBA9" s="521"/>
      <c r="NBE9" s="521"/>
      <c r="NBI9" s="521"/>
      <c r="NBM9" s="521"/>
      <c r="NBQ9" s="521"/>
      <c r="NBU9" s="521"/>
      <c r="NBY9" s="521"/>
      <c r="NCC9" s="521"/>
      <c r="NCG9" s="521"/>
      <c r="NCK9" s="521"/>
      <c r="NCO9" s="521"/>
      <c r="NCS9" s="521"/>
      <c r="NCW9" s="521"/>
      <c r="NDA9" s="521"/>
      <c r="NDE9" s="521"/>
      <c r="NDI9" s="521"/>
      <c r="NDM9" s="521"/>
      <c r="NDQ9" s="521"/>
      <c r="NDU9" s="521"/>
      <c r="NDY9" s="521"/>
      <c r="NEC9" s="521"/>
      <c r="NEG9" s="521"/>
      <c r="NEK9" s="521"/>
      <c r="NEO9" s="521"/>
      <c r="NES9" s="521"/>
      <c r="NEW9" s="521"/>
      <c r="NFA9" s="521"/>
      <c r="NFE9" s="521"/>
      <c r="NFI9" s="521"/>
      <c r="NFM9" s="521"/>
      <c r="NFQ9" s="521"/>
      <c r="NFU9" s="521"/>
      <c r="NFY9" s="521"/>
      <c r="NGC9" s="521"/>
      <c r="NGG9" s="521"/>
      <c r="NGK9" s="521"/>
      <c r="NGO9" s="521"/>
      <c r="NGS9" s="521"/>
      <c r="NGW9" s="521"/>
      <c r="NHA9" s="521"/>
      <c r="NHE9" s="521"/>
      <c r="NHI9" s="521"/>
      <c r="NHM9" s="521"/>
      <c r="NHQ9" s="521"/>
      <c r="NHU9" s="521"/>
      <c r="NHY9" s="521"/>
      <c r="NIC9" s="521"/>
      <c r="NIG9" s="521"/>
      <c r="NIK9" s="521"/>
      <c r="NIO9" s="521"/>
      <c r="NIS9" s="521"/>
      <c r="NIW9" s="521"/>
      <c r="NJA9" s="521"/>
      <c r="NJE9" s="521"/>
      <c r="NJI9" s="521"/>
      <c r="NJM9" s="521"/>
      <c r="NJQ9" s="521"/>
      <c r="NJU9" s="521"/>
      <c r="NJY9" s="521"/>
      <c r="NKC9" s="521"/>
      <c r="NKG9" s="521"/>
      <c r="NKK9" s="521"/>
      <c r="NKO9" s="521"/>
      <c r="NKS9" s="521"/>
      <c r="NKW9" s="521"/>
      <c r="NLA9" s="521"/>
      <c r="NLE9" s="521"/>
      <c r="NLI9" s="521"/>
      <c r="NLM9" s="521"/>
      <c r="NLQ9" s="521"/>
      <c r="NLU9" s="521"/>
      <c r="NLY9" s="521"/>
      <c r="NMC9" s="521"/>
      <c r="NMG9" s="521"/>
      <c r="NMK9" s="521"/>
      <c r="NMO9" s="521"/>
      <c r="NMS9" s="521"/>
      <c r="NMW9" s="521"/>
      <c r="NNA9" s="521"/>
      <c r="NNE9" s="521"/>
      <c r="NNI9" s="521"/>
      <c r="NNM9" s="521"/>
      <c r="NNQ9" s="521"/>
      <c r="NNU9" s="521"/>
      <c r="NNY9" s="521"/>
      <c r="NOC9" s="521"/>
      <c r="NOG9" s="521"/>
      <c r="NOK9" s="521"/>
      <c r="NOO9" s="521"/>
      <c r="NOS9" s="521"/>
      <c r="NOW9" s="521"/>
      <c r="NPA9" s="521"/>
      <c r="NPE9" s="521"/>
      <c r="NPI9" s="521"/>
      <c r="NPM9" s="521"/>
      <c r="NPQ9" s="521"/>
      <c r="NPU9" s="521"/>
      <c r="NPY9" s="521"/>
      <c r="NQC9" s="521"/>
      <c r="NQG9" s="521"/>
      <c r="NQK9" s="521"/>
      <c r="NQO9" s="521"/>
      <c r="NQS9" s="521"/>
      <c r="NQW9" s="521"/>
      <c r="NRA9" s="521"/>
      <c r="NRE9" s="521"/>
      <c r="NRI9" s="521"/>
      <c r="NRM9" s="521"/>
      <c r="NRQ9" s="521"/>
      <c r="NRU9" s="521"/>
      <c r="NRY9" s="521"/>
      <c r="NSC9" s="521"/>
      <c r="NSG9" s="521"/>
      <c r="NSK9" s="521"/>
      <c r="NSO9" s="521"/>
      <c r="NSS9" s="521"/>
      <c r="NSW9" s="521"/>
      <c r="NTA9" s="521"/>
      <c r="NTE9" s="521"/>
      <c r="NTI9" s="521"/>
      <c r="NTM9" s="521"/>
      <c r="NTQ9" s="521"/>
      <c r="NTU9" s="521"/>
      <c r="NTY9" s="521"/>
      <c r="NUC9" s="521"/>
      <c r="NUG9" s="521"/>
      <c r="NUK9" s="521"/>
      <c r="NUO9" s="521"/>
      <c r="NUS9" s="521"/>
      <c r="NUW9" s="521"/>
      <c r="NVA9" s="521"/>
      <c r="NVE9" s="521"/>
      <c r="NVI9" s="521"/>
      <c r="NVM9" s="521"/>
      <c r="NVQ9" s="521"/>
      <c r="NVU9" s="521"/>
      <c r="NVY9" s="521"/>
      <c r="NWC9" s="521"/>
      <c r="NWG9" s="521"/>
      <c r="NWK9" s="521"/>
      <c r="NWO9" s="521"/>
      <c r="NWS9" s="521"/>
      <c r="NWW9" s="521"/>
      <c r="NXA9" s="521"/>
      <c r="NXE9" s="521"/>
      <c r="NXI9" s="521"/>
      <c r="NXM9" s="521"/>
      <c r="NXQ9" s="521"/>
      <c r="NXU9" s="521"/>
      <c r="NXY9" s="521"/>
      <c r="NYC9" s="521"/>
      <c r="NYG9" s="521"/>
      <c r="NYK9" s="521"/>
      <c r="NYO9" s="521"/>
      <c r="NYS9" s="521"/>
      <c r="NYW9" s="521"/>
      <c r="NZA9" s="521"/>
      <c r="NZE9" s="521"/>
      <c r="NZI9" s="521"/>
      <c r="NZM9" s="521"/>
      <c r="NZQ9" s="521"/>
      <c r="NZU9" s="521"/>
      <c r="NZY9" s="521"/>
      <c r="OAC9" s="521"/>
      <c r="OAG9" s="521"/>
      <c r="OAK9" s="521"/>
      <c r="OAO9" s="521"/>
      <c r="OAS9" s="521"/>
      <c r="OAW9" s="521"/>
      <c r="OBA9" s="521"/>
      <c r="OBE9" s="521"/>
      <c r="OBI9" s="521"/>
      <c r="OBM9" s="521"/>
      <c r="OBQ9" s="521"/>
      <c r="OBU9" s="521"/>
      <c r="OBY9" s="521"/>
      <c r="OCC9" s="521"/>
      <c r="OCG9" s="521"/>
      <c r="OCK9" s="521"/>
      <c r="OCO9" s="521"/>
      <c r="OCS9" s="521"/>
      <c r="OCW9" s="521"/>
      <c r="ODA9" s="521"/>
      <c r="ODE9" s="521"/>
      <c r="ODI9" s="521"/>
      <c r="ODM9" s="521"/>
      <c r="ODQ9" s="521"/>
      <c r="ODU9" s="521"/>
      <c r="ODY9" s="521"/>
      <c r="OEC9" s="521"/>
      <c r="OEG9" s="521"/>
      <c r="OEK9" s="521"/>
      <c r="OEO9" s="521"/>
      <c r="OES9" s="521"/>
      <c r="OEW9" s="521"/>
      <c r="OFA9" s="521"/>
      <c r="OFE9" s="521"/>
      <c r="OFI9" s="521"/>
      <c r="OFM9" s="521"/>
      <c r="OFQ9" s="521"/>
      <c r="OFU9" s="521"/>
      <c r="OFY9" s="521"/>
      <c r="OGC9" s="521"/>
      <c r="OGG9" s="521"/>
      <c r="OGK9" s="521"/>
      <c r="OGO9" s="521"/>
      <c r="OGS9" s="521"/>
      <c r="OGW9" s="521"/>
      <c r="OHA9" s="521"/>
      <c r="OHE9" s="521"/>
      <c r="OHI9" s="521"/>
      <c r="OHM9" s="521"/>
      <c r="OHQ9" s="521"/>
      <c r="OHU9" s="521"/>
      <c r="OHY9" s="521"/>
      <c r="OIC9" s="521"/>
      <c r="OIG9" s="521"/>
      <c r="OIK9" s="521"/>
      <c r="OIO9" s="521"/>
      <c r="OIS9" s="521"/>
      <c r="OIW9" s="521"/>
      <c r="OJA9" s="521"/>
      <c r="OJE9" s="521"/>
      <c r="OJI9" s="521"/>
      <c r="OJM9" s="521"/>
      <c r="OJQ9" s="521"/>
      <c r="OJU9" s="521"/>
      <c r="OJY9" s="521"/>
      <c r="OKC9" s="521"/>
      <c r="OKG9" s="521"/>
      <c r="OKK9" s="521"/>
      <c r="OKO9" s="521"/>
      <c r="OKS9" s="521"/>
      <c r="OKW9" s="521"/>
      <c r="OLA9" s="521"/>
      <c r="OLE9" s="521"/>
      <c r="OLI9" s="521"/>
      <c r="OLM9" s="521"/>
      <c r="OLQ9" s="521"/>
      <c r="OLU9" s="521"/>
      <c r="OLY9" s="521"/>
      <c r="OMC9" s="521"/>
      <c r="OMG9" s="521"/>
      <c r="OMK9" s="521"/>
      <c r="OMO9" s="521"/>
      <c r="OMS9" s="521"/>
      <c r="OMW9" s="521"/>
      <c r="ONA9" s="521"/>
      <c r="ONE9" s="521"/>
      <c r="ONI9" s="521"/>
      <c r="ONM9" s="521"/>
      <c r="ONQ9" s="521"/>
      <c r="ONU9" s="521"/>
      <c r="ONY9" s="521"/>
      <c r="OOC9" s="521"/>
      <c r="OOG9" s="521"/>
      <c r="OOK9" s="521"/>
      <c r="OOO9" s="521"/>
      <c r="OOS9" s="521"/>
      <c r="OOW9" s="521"/>
      <c r="OPA9" s="521"/>
      <c r="OPE9" s="521"/>
      <c r="OPI9" s="521"/>
      <c r="OPM9" s="521"/>
      <c r="OPQ9" s="521"/>
      <c r="OPU9" s="521"/>
      <c r="OPY9" s="521"/>
      <c r="OQC9" s="521"/>
      <c r="OQG9" s="521"/>
      <c r="OQK9" s="521"/>
      <c r="OQO9" s="521"/>
      <c r="OQS9" s="521"/>
      <c r="OQW9" s="521"/>
      <c r="ORA9" s="521"/>
      <c r="ORE9" s="521"/>
      <c r="ORI9" s="521"/>
      <c r="ORM9" s="521"/>
      <c r="ORQ9" s="521"/>
      <c r="ORU9" s="521"/>
      <c r="ORY9" s="521"/>
      <c r="OSC9" s="521"/>
      <c r="OSG9" s="521"/>
      <c r="OSK9" s="521"/>
      <c r="OSO9" s="521"/>
      <c r="OSS9" s="521"/>
      <c r="OSW9" s="521"/>
      <c r="OTA9" s="521"/>
      <c r="OTE9" s="521"/>
      <c r="OTI9" s="521"/>
      <c r="OTM9" s="521"/>
      <c r="OTQ9" s="521"/>
      <c r="OTU9" s="521"/>
      <c r="OTY9" s="521"/>
      <c r="OUC9" s="521"/>
      <c r="OUG9" s="521"/>
      <c r="OUK9" s="521"/>
      <c r="OUO9" s="521"/>
      <c r="OUS9" s="521"/>
      <c r="OUW9" s="521"/>
      <c r="OVA9" s="521"/>
      <c r="OVE9" s="521"/>
      <c r="OVI9" s="521"/>
      <c r="OVM9" s="521"/>
      <c r="OVQ9" s="521"/>
      <c r="OVU9" s="521"/>
      <c r="OVY9" s="521"/>
      <c r="OWC9" s="521"/>
      <c r="OWG9" s="521"/>
      <c r="OWK9" s="521"/>
      <c r="OWO9" s="521"/>
      <c r="OWS9" s="521"/>
      <c r="OWW9" s="521"/>
      <c r="OXA9" s="521"/>
      <c r="OXE9" s="521"/>
      <c r="OXI9" s="521"/>
      <c r="OXM9" s="521"/>
      <c r="OXQ9" s="521"/>
      <c r="OXU9" s="521"/>
      <c r="OXY9" s="521"/>
      <c r="OYC9" s="521"/>
      <c r="OYG9" s="521"/>
      <c r="OYK9" s="521"/>
      <c r="OYO9" s="521"/>
      <c r="OYS9" s="521"/>
      <c r="OYW9" s="521"/>
      <c r="OZA9" s="521"/>
      <c r="OZE9" s="521"/>
      <c r="OZI9" s="521"/>
      <c r="OZM9" s="521"/>
      <c r="OZQ9" s="521"/>
      <c r="OZU9" s="521"/>
      <c r="OZY9" s="521"/>
      <c r="PAC9" s="521"/>
      <c r="PAG9" s="521"/>
      <c r="PAK9" s="521"/>
      <c r="PAO9" s="521"/>
      <c r="PAS9" s="521"/>
      <c r="PAW9" s="521"/>
      <c r="PBA9" s="521"/>
      <c r="PBE9" s="521"/>
      <c r="PBI9" s="521"/>
      <c r="PBM9" s="521"/>
      <c r="PBQ9" s="521"/>
      <c r="PBU9" s="521"/>
      <c r="PBY9" s="521"/>
      <c r="PCC9" s="521"/>
      <c r="PCG9" s="521"/>
      <c r="PCK9" s="521"/>
      <c r="PCO9" s="521"/>
      <c r="PCS9" s="521"/>
      <c r="PCW9" s="521"/>
      <c r="PDA9" s="521"/>
      <c r="PDE9" s="521"/>
      <c r="PDI9" s="521"/>
      <c r="PDM9" s="521"/>
      <c r="PDQ9" s="521"/>
      <c r="PDU9" s="521"/>
      <c r="PDY9" s="521"/>
      <c r="PEC9" s="521"/>
      <c r="PEG9" s="521"/>
      <c r="PEK9" s="521"/>
      <c r="PEO9" s="521"/>
      <c r="PES9" s="521"/>
      <c r="PEW9" s="521"/>
      <c r="PFA9" s="521"/>
      <c r="PFE9" s="521"/>
      <c r="PFI9" s="521"/>
      <c r="PFM9" s="521"/>
      <c r="PFQ9" s="521"/>
      <c r="PFU9" s="521"/>
      <c r="PFY9" s="521"/>
      <c r="PGC9" s="521"/>
      <c r="PGG9" s="521"/>
      <c r="PGK9" s="521"/>
      <c r="PGO9" s="521"/>
      <c r="PGS9" s="521"/>
      <c r="PGW9" s="521"/>
      <c r="PHA9" s="521"/>
      <c r="PHE9" s="521"/>
      <c r="PHI9" s="521"/>
      <c r="PHM9" s="521"/>
      <c r="PHQ9" s="521"/>
      <c r="PHU9" s="521"/>
      <c r="PHY9" s="521"/>
      <c r="PIC9" s="521"/>
      <c r="PIG9" s="521"/>
      <c r="PIK9" s="521"/>
      <c r="PIO9" s="521"/>
      <c r="PIS9" s="521"/>
      <c r="PIW9" s="521"/>
      <c r="PJA9" s="521"/>
      <c r="PJE9" s="521"/>
      <c r="PJI9" s="521"/>
      <c r="PJM9" s="521"/>
      <c r="PJQ9" s="521"/>
      <c r="PJU9" s="521"/>
      <c r="PJY9" s="521"/>
      <c r="PKC9" s="521"/>
      <c r="PKG9" s="521"/>
      <c r="PKK9" s="521"/>
      <c r="PKO9" s="521"/>
      <c r="PKS9" s="521"/>
      <c r="PKW9" s="521"/>
      <c r="PLA9" s="521"/>
      <c r="PLE9" s="521"/>
      <c r="PLI9" s="521"/>
      <c r="PLM9" s="521"/>
      <c r="PLQ9" s="521"/>
      <c r="PLU9" s="521"/>
      <c r="PLY9" s="521"/>
      <c r="PMC9" s="521"/>
      <c r="PMG9" s="521"/>
      <c r="PMK9" s="521"/>
      <c r="PMO9" s="521"/>
      <c r="PMS9" s="521"/>
      <c r="PMW9" s="521"/>
      <c r="PNA9" s="521"/>
      <c r="PNE9" s="521"/>
      <c r="PNI9" s="521"/>
      <c r="PNM9" s="521"/>
      <c r="PNQ9" s="521"/>
      <c r="PNU9" s="521"/>
      <c r="PNY9" s="521"/>
      <c r="POC9" s="521"/>
      <c r="POG9" s="521"/>
      <c r="POK9" s="521"/>
      <c r="POO9" s="521"/>
      <c r="POS9" s="521"/>
      <c r="POW9" s="521"/>
      <c r="PPA9" s="521"/>
      <c r="PPE9" s="521"/>
      <c r="PPI9" s="521"/>
      <c r="PPM9" s="521"/>
      <c r="PPQ9" s="521"/>
      <c r="PPU9" s="521"/>
      <c r="PPY9" s="521"/>
      <c r="PQC9" s="521"/>
      <c r="PQG9" s="521"/>
      <c r="PQK9" s="521"/>
      <c r="PQO9" s="521"/>
      <c r="PQS9" s="521"/>
      <c r="PQW9" s="521"/>
      <c r="PRA9" s="521"/>
      <c r="PRE9" s="521"/>
      <c r="PRI9" s="521"/>
      <c r="PRM9" s="521"/>
      <c r="PRQ9" s="521"/>
      <c r="PRU9" s="521"/>
      <c r="PRY9" s="521"/>
      <c r="PSC9" s="521"/>
      <c r="PSG9" s="521"/>
      <c r="PSK9" s="521"/>
      <c r="PSO9" s="521"/>
      <c r="PSS9" s="521"/>
      <c r="PSW9" s="521"/>
      <c r="PTA9" s="521"/>
      <c r="PTE9" s="521"/>
      <c r="PTI9" s="521"/>
      <c r="PTM9" s="521"/>
      <c r="PTQ9" s="521"/>
      <c r="PTU9" s="521"/>
      <c r="PTY9" s="521"/>
      <c r="PUC9" s="521"/>
      <c r="PUG9" s="521"/>
      <c r="PUK9" s="521"/>
      <c r="PUO9" s="521"/>
      <c r="PUS9" s="521"/>
      <c r="PUW9" s="521"/>
      <c r="PVA9" s="521"/>
      <c r="PVE9" s="521"/>
      <c r="PVI9" s="521"/>
      <c r="PVM9" s="521"/>
      <c r="PVQ9" s="521"/>
      <c r="PVU9" s="521"/>
      <c r="PVY9" s="521"/>
      <c r="PWC9" s="521"/>
      <c r="PWG9" s="521"/>
      <c r="PWK9" s="521"/>
      <c r="PWO9" s="521"/>
      <c r="PWS9" s="521"/>
      <c r="PWW9" s="521"/>
      <c r="PXA9" s="521"/>
      <c r="PXE9" s="521"/>
      <c r="PXI9" s="521"/>
      <c r="PXM9" s="521"/>
      <c r="PXQ9" s="521"/>
      <c r="PXU9" s="521"/>
      <c r="PXY9" s="521"/>
      <c r="PYC9" s="521"/>
      <c r="PYG9" s="521"/>
      <c r="PYK9" s="521"/>
      <c r="PYO9" s="521"/>
      <c r="PYS9" s="521"/>
      <c r="PYW9" s="521"/>
      <c r="PZA9" s="521"/>
      <c r="PZE9" s="521"/>
      <c r="PZI9" s="521"/>
      <c r="PZM9" s="521"/>
      <c r="PZQ9" s="521"/>
      <c r="PZU9" s="521"/>
      <c r="PZY9" s="521"/>
      <c r="QAC9" s="521"/>
      <c r="QAG9" s="521"/>
      <c r="QAK9" s="521"/>
      <c r="QAO9" s="521"/>
      <c r="QAS9" s="521"/>
      <c r="QAW9" s="521"/>
      <c r="QBA9" s="521"/>
      <c r="QBE9" s="521"/>
      <c r="QBI9" s="521"/>
      <c r="QBM9" s="521"/>
      <c r="QBQ9" s="521"/>
      <c r="QBU9" s="521"/>
      <c r="QBY9" s="521"/>
      <c r="QCC9" s="521"/>
      <c r="QCG9" s="521"/>
      <c r="QCK9" s="521"/>
      <c r="QCO9" s="521"/>
      <c r="QCS9" s="521"/>
      <c r="QCW9" s="521"/>
      <c r="QDA9" s="521"/>
      <c r="QDE9" s="521"/>
      <c r="QDI9" s="521"/>
      <c r="QDM9" s="521"/>
      <c r="QDQ9" s="521"/>
      <c r="QDU9" s="521"/>
      <c r="QDY9" s="521"/>
      <c r="QEC9" s="521"/>
      <c r="QEG9" s="521"/>
      <c r="QEK9" s="521"/>
      <c r="QEO9" s="521"/>
      <c r="QES9" s="521"/>
      <c r="QEW9" s="521"/>
      <c r="QFA9" s="521"/>
      <c r="QFE9" s="521"/>
      <c r="QFI9" s="521"/>
      <c r="QFM9" s="521"/>
      <c r="QFQ9" s="521"/>
      <c r="QFU9" s="521"/>
      <c r="QFY9" s="521"/>
      <c r="QGC9" s="521"/>
      <c r="QGG9" s="521"/>
      <c r="QGK9" s="521"/>
      <c r="QGO9" s="521"/>
      <c r="QGS9" s="521"/>
      <c r="QGW9" s="521"/>
      <c r="QHA9" s="521"/>
      <c r="QHE9" s="521"/>
      <c r="QHI9" s="521"/>
      <c r="QHM9" s="521"/>
      <c r="QHQ9" s="521"/>
      <c r="QHU9" s="521"/>
      <c r="QHY9" s="521"/>
      <c r="QIC9" s="521"/>
      <c r="QIG9" s="521"/>
      <c r="QIK9" s="521"/>
      <c r="QIO9" s="521"/>
      <c r="QIS9" s="521"/>
      <c r="QIW9" s="521"/>
      <c r="QJA9" s="521"/>
      <c r="QJE9" s="521"/>
      <c r="QJI9" s="521"/>
      <c r="QJM9" s="521"/>
      <c r="QJQ9" s="521"/>
      <c r="QJU9" s="521"/>
      <c r="QJY9" s="521"/>
      <c r="QKC9" s="521"/>
      <c r="QKG9" s="521"/>
      <c r="QKK9" s="521"/>
      <c r="QKO9" s="521"/>
      <c r="QKS9" s="521"/>
      <c r="QKW9" s="521"/>
      <c r="QLA9" s="521"/>
      <c r="QLE9" s="521"/>
      <c r="QLI9" s="521"/>
      <c r="QLM9" s="521"/>
      <c r="QLQ9" s="521"/>
      <c r="QLU9" s="521"/>
      <c r="QLY9" s="521"/>
      <c r="QMC9" s="521"/>
      <c r="QMG9" s="521"/>
      <c r="QMK9" s="521"/>
      <c r="QMO9" s="521"/>
      <c r="QMS9" s="521"/>
      <c r="QMW9" s="521"/>
      <c r="QNA9" s="521"/>
      <c r="QNE9" s="521"/>
      <c r="QNI9" s="521"/>
      <c r="QNM9" s="521"/>
      <c r="QNQ9" s="521"/>
      <c r="QNU9" s="521"/>
      <c r="QNY9" s="521"/>
      <c r="QOC9" s="521"/>
      <c r="QOG9" s="521"/>
      <c r="QOK9" s="521"/>
      <c r="QOO9" s="521"/>
      <c r="QOS9" s="521"/>
      <c r="QOW9" s="521"/>
      <c r="QPA9" s="521"/>
      <c r="QPE9" s="521"/>
      <c r="QPI9" s="521"/>
      <c r="QPM9" s="521"/>
      <c r="QPQ9" s="521"/>
      <c r="QPU9" s="521"/>
      <c r="QPY9" s="521"/>
      <c r="QQC9" s="521"/>
      <c r="QQG9" s="521"/>
      <c r="QQK9" s="521"/>
      <c r="QQO9" s="521"/>
      <c r="QQS9" s="521"/>
      <c r="QQW9" s="521"/>
      <c r="QRA9" s="521"/>
      <c r="QRE9" s="521"/>
      <c r="QRI9" s="521"/>
      <c r="QRM9" s="521"/>
      <c r="QRQ9" s="521"/>
      <c r="QRU9" s="521"/>
      <c r="QRY9" s="521"/>
      <c r="QSC9" s="521"/>
      <c r="QSG9" s="521"/>
      <c r="QSK9" s="521"/>
      <c r="QSO9" s="521"/>
      <c r="QSS9" s="521"/>
      <c r="QSW9" s="521"/>
      <c r="QTA9" s="521"/>
      <c r="QTE9" s="521"/>
      <c r="QTI9" s="521"/>
      <c r="QTM9" s="521"/>
      <c r="QTQ9" s="521"/>
      <c r="QTU9" s="521"/>
      <c r="QTY9" s="521"/>
      <c r="QUC9" s="521"/>
      <c r="QUG9" s="521"/>
      <c r="QUK9" s="521"/>
      <c r="QUO9" s="521"/>
      <c r="QUS9" s="521"/>
      <c r="QUW9" s="521"/>
      <c r="QVA9" s="521"/>
      <c r="QVE9" s="521"/>
      <c r="QVI9" s="521"/>
      <c r="QVM9" s="521"/>
      <c r="QVQ9" s="521"/>
      <c r="QVU9" s="521"/>
      <c r="QVY9" s="521"/>
      <c r="QWC9" s="521"/>
      <c r="QWG9" s="521"/>
      <c r="QWK9" s="521"/>
      <c r="QWO9" s="521"/>
      <c r="QWS9" s="521"/>
      <c r="QWW9" s="521"/>
      <c r="QXA9" s="521"/>
      <c r="QXE9" s="521"/>
      <c r="QXI9" s="521"/>
      <c r="QXM9" s="521"/>
      <c r="QXQ9" s="521"/>
      <c r="QXU9" s="521"/>
      <c r="QXY9" s="521"/>
      <c r="QYC9" s="521"/>
      <c r="QYG9" s="521"/>
      <c r="QYK9" s="521"/>
      <c r="QYO9" s="521"/>
      <c r="QYS9" s="521"/>
      <c r="QYW9" s="521"/>
      <c r="QZA9" s="521"/>
      <c r="QZE9" s="521"/>
      <c r="QZI9" s="521"/>
      <c r="QZM9" s="521"/>
      <c r="QZQ9" s="521"/>
      <c r="QZU9" s="521"/>
      <c r="QZY9" s="521"/>
      <c r="RAC9" s="521"/>
      <c r="RAG9" s="521"/>
      <c r="RAK9" s="521"/>
      <c r="RAO9" s="521"/>
      <c r="RAS9" s="521"/>
      <c r="RAW9" s="521"/>
      <c r="RBA9" s="521"/>
      <c r="RBE9" s="521"/>
      <c r="RBI9" s="521"/>
      <c r="RBM9" s="521"/>
      <c r="RBQ9" s="521"/>
      <c r="RBU9" s="521"/>
      <c r="RBY9" s="521"/>
      <c r="RCC9" s="521"/>
      <c r="RCG9" s="521"/>
      <c r="RCK9" s="521"/>
      <c r="RCO9" s="521"/>
      <c r="RCS9" s="521"/>
      <c r="RCW9" s="521"/>
      <c r="RDA9" s="521"/>
      <c r="RDE9" s="521"/>
      <c r="RDI9" s="521"/>
      <c r="RDM9" s="521"/>
      <c r="RDQ9" s="521"/>
      <c r="RDU9" s="521"/>
      <c r="RDY9" s="521"/>
      <c r="REC9" s="521"/>
      <c r="REG9" s="521"/>
      <c r="REK9" s="521"/>
      <c r="REO9" s="521"/>
      <c r="RES9" s="521"/>
      <c r="REW9" s="521"/>
      <c r="RFA9" s="521"/>
      <c r="RFE9" s="521"/>
      <c r="RFI9" s="521"/>
      <c r="RFM9" s="521"/>
      <c r="RFQ9" s="521"/>
      <c r="RFU9" s="521"/>
      <c r="RFY9" s="521"/>
      <c r="RGC9" s="521"/>
      <c r="RGG9" s="521"/>
      <c r="RGK9" s="521"/>
      <c r="RGO9" s="521"/>
      <c r="RGS9" s="521"/>
      <c r="RGW9" s="521"/>
      <c r="RHA9" s="521"/>
      <c r="RHE9" s="521"/>
      <c r="RHI9" s="521"/>
      <c r="RHM9" s="521"/>
      <c r="RHQ9" s="521"/>
      <c r="RHU9" s="521"/>
      <c r="RHY9" s="521"/>
      <c r="RIC9" s="521"/>
      <c r="RIG9" s="521"/>
      <c r="RIK9" s="521"/>
      <c r="RIO9" s="521"/>
      <c r="RIS9" s="521"/>
      <c r="RIW9" s="521"/>
      <c r="RJA9" s="521"/>
      <c r="RJE9" s="521"/>
      <c r="RJI9" s="521"/>
      <c r="RJM9" s="521"/>
      <c r="RJQ9" s="521"/>
      <c r="RJU9" s="521"/>
      <c r="RJY9" s="521"/>
      <c r="RKC9" s="521"/>
      <c r="RKG9" s="521"/>
      <c r="RKK9" s="521"/>
      <c r="RKO9" s="521"/>
      <c r="RKS9" s="521"/>
      <c r="RKW9" s="521"/>
      <c r="RLA9" s="521"/>
      <c r="RLE9" s="521"/>
      <c r="RLI9" s="521"/>
      <c r="RLM9" s="521"/>
      <c r="RLQ9" s="521"/>
      <c r="RLU9" s="521"/>
      <c r="RLY9" s="521"/>
      <c r="RMC9" s="521"/>
      <c r="RMG9" s="521"/>
      <c r="RMK9" s="521"/>
      <c r="RMO9" s="521"/>
      <c r="RMS9" s="521"/>
      <c r="RMW9" s="521"/>
      <c r="RNA9" s="521"/>
      <c r="RNE9" s="521"/>
      <c r="RNI9" s="521"/>
      <c r="RNM9" s="521"/>
      <c r="RNQ9" s="521"/>
      <c r="RNU9" s="521"/>
      <c r="RNY9" s="521"/>
      <c r="ROC9" s="521"/>
      <c r="ROG9" s="521"/>
      <c r="ROK9" s="521"/>
      <c r="ROO9" s="521"/>
      <c r="ROS9" s="521"/>
      <c r="ROW9" s="521"/>
      <c r="RPA9" s="521"/>
      <c r="RPE9" s="521"/>
      <c r="RPI9" s="521"/>
      <c r="RPM9" s="521"/>
      <c r="RPQ9" s="521"/>
      <c r="RPU9" s="521"/>
      <c r="RPY9" s="521"/>
      <c r="RQC9" s="521"/>
      <c r="RQG9" s="521"/>
      <c r="RQK9" s="521"/>
      <c r="RQO9" s="521"/>
      <c r="RQS9" s="521"/>
      <c r="RQW9" s="521"/>
      <c r="RRA9" s="521"/>
      <c r="RRE9" s="521"/>
      <c r="RRI9" s="521"/>
      <c r="RRM9" s="521"/>
      <c r="RRQ9" s="521"/>
      <c r="RRU9" s="521"/>
      <c r="RRY9" s="521"/>
      <c r="RSC9" s="521"/>
      <c r="RSG9" s="521"/>
      <c r="RSK9" s="521"/>
      <c r="RSO9" s="521"/>
      <c r="RSS9" s="521"/>
      <c r="RSW9" s="521"/>
      <c r="RTA9" s="521"/>
      <c r="RTE9" s="521"/>
      <c r="RTI9" s="521"/>
      <c r="RTM9" s="521"/>
      <c r="RTQ9" s="521"/>
      <c r="RTU9" s="521"/>
      <c r="RTY9" s="521"/>
      <c r="RUC9" s="521"/>
      <c r="RUG9" s="521"/>
      <c r="RUK9" s="521"/>
      <c r="RUO9" s="521"/>
      <c r="RUS9" s="521"/>
      <c r="RUW9" s="521"/>
      <c r="RVA9" s="521"/>
      <c r="RVE9" s="521"/>
      <c r="RVI9" s="521"/>
      <c r="RVM9" s="521"/>
      <c r="RVQ9" s="521"/>
      <c r="RVU9" s="521"/>
      <c r="RVY9" s="521"/>
      <c r="RWC9" s="521"/>
      <c r="RWG9" s="521"/>
      <c r="RWK9" s="521"/>
      <c r="RWO9" s="521"/>
      <c r="RWS9" s="521"/>
      <c r="RWW9" s="521"/>
      <c r="RXA9" s="521"/>
      <c r="RXE9" s="521"/>
      <c r="RXI9" s="521"/>
      <c r="RXM9" s="521"/>
      <c r="RXQ9" s="521"/>
      <c r="RXU9" s="521"/>
      <c r="RXY9" s="521"/>
      <c r="RYC9" s="521"/>
      <c r="RYG9" s="521"/>
      <c r="RYK9" s="521"/>
      <c r="RYO9" s="521"/>
      <c r="RYS9" s="521"/>
      <c r="RYW9" s="521"/>
      <c r="RZA9" s="521"/>
      <c r="RZE9" s="521"/>
      <c r="RZI9" s="521"/>
      <c r="RZM9" s="521"/>
      <c r="RZQ9" s="521"/>
      <c r="RZU9" s="521"/>
      <c r="RZY9" s="521"/>
      <c r="SAC9" s="521"/>
      <c r="SAG9" s="521"/>
      <c r="SAK9" s="521"/>
      <c r="SAO9" s="521"/>
      <c r="SAS9" s="521"/>
      <c r="SAW9" s="521"/>
      <c r="SBA9" s="521"/>
      <c r="SBE9" s="521"/>
      <c r="SBI9" s="521"/>
      <c r="SBM9" s="521"/>
      <c r="SBQ9" s="521"/>
      <c r="SBU9" s="521"/>
      <c r="SBY9" s="521"/>
      <c r="SCC9" s="521"/>
      <c r="SCG9" s="521"/>
      <c r="SCK9" s="521"/>
      <c r="SCO9" s="521"/>
      <c r="SCS9" s="521"/>
      <c r="SCW9" s="521"/>
      <c r="SDA9" s="521"/>
      <c r="SDE9" s="521"/>
      <c r="SDI9" s="521"/>
      <c r="SDM9" s="521"/>
      <c r="SDQ9" s="521"/>
      <c r="SDU9" s="521"/>
      <c r="SDY9" s="521"/>
      <c r="SEC9" s="521"/>
      <c r="SEG9" s="521"/>
      <c r="SEK9" s="521"/>
      <c r="SEO9" s="521"/>
      <c r="SES9" s="521"/>
      <c r="SEW9" s="521"/>
      <c r="SFA9" s="521"/>
      <c r="SFE9" s="521"/>
      <c r="SFI9" s="521"/>
      <c r="SFM9" s="521"/>
      <c r="SFQ9" s="521"/>
      <c r="SFU9" s="521"/>
      <c r="SFY9" s="521"/>
      <c r="SGC9" s="521"/>
      <c r="SGG9" s="521"/>
      <c r="SGK9" s="521"/>
      <c r="SGO9" s="521"/>
      <c r="SGS9" s="521"/>
      <c r="SGW9" s="521"/>
      <c r="SHA9" s="521"/>
      <c r="SHE9" s="521"/>
      <c r="SHI9" s="521"/>
      <c r="SHM9" s="521"/>
      <c r="SHQ9" s="521"/>
      <c r="SHU9" s="521"/>
      <c r="SHY9" s="521"/>
      <c r="SIC9" s="521"/>
      <c r="SIG9" s="521"/>
      <c r="SIK9" s="521"/>
      <c r="SIO9" s="521"/>
      <c r="SIS9" s="521"/>
      <c r="SIW9" s="521"/>
      <c r="SJA9" s="521"/>
      <c r="SJE9" s="521"/>
      <c r="SJI9" s="521"/>
      <c r="SJM9" s="521"/>
      <c r="SJQ9" s="521"/>
      <c r="SJU9" s="521"/>
      <c r="SJY9" s="521"/>
      <c r="SKC9" s="521"/>
      <c r="SKG9" s="521"/>
      <c r="SKK9" s="521"/>
      <c r="SKO9" s="521"/>
      <c r="SKS9" s="521"/>
      <c r="SKW9" s="521"/>
      <c r="SLA9" s="521"/>
      <c r="SLE9" s="521"/>
      <c r="SLI9" s="521"/>
      <c r="SLM9" s="521"/>
      <c r="SLQ9" s="521"/>
      <c r="SLU9" s="521"/>
      <c r="SLY9" s="521"/>
      <c r="SMC9" s="521"/>
      <c r="SMG9" s="521"/>
      <c r="SMK9" s="521"/>
      <c r="SMO9" s="521"/>
      <c r="SMS9" s="521"/>
      <c r="SMW9" s="521"/>
      <c r="SNA9" s="521"/>
      <c r="SNE9" s="521"/>
      <c r="SNI9" s="521"/>
      <c r="SNM9" s="521"/>
      <c r="SNQ9" s="521"/>
      <c r="SNU9" s="521"/>
      <c r="SNY9" s="521"/>
      <c r="SOC9" s="521"/>
      <c r="SOG9" s="521"/>
      <c r="SOK9" s="521"/>
      <c r="SOO9" s="521"/>
      <c r="SOS9" s="521"/>
      <c r="SOW9" s="521"/>
      <c r="SPA9" s="521"/>
      <c r="SPE9" s="521"/>
      <c r="SPI9" s="521"/>
      <c r="SPM9" s="521"/>
      <c r="SPQ9" s="521"/>
      <c r="SPU9" s="521"/>
      <c r="SPY9" s="521"/>
      <c r="SQC9" s="521"/>
      <c r="SQG9" s="521"/>
      <c r="SQK9" s="521"/>
      <c r="SQO9" s="521"/>
      <c r="SQS9" s="521"/>
      <c r="SQW9" s="521"/>
      <c r="SRA9" s="521"/>
      <c r="SRE9" s="521"/>
      <c r="SRI9" s="521"/>
      <c r="SRM9" s="521"/>
      <c r="SRQ9" s="521"/>
      <c r="SRU9" s="521"/>
      <c r="SRY9" s="521"/>
      <c r="SSC9" s="521"/>
      <c r="SSG9" s="521"/>
      <c r="SSK9" s="521"/>
      <c r="SSO9" s="521"/>
      <c r="SSS9" s="521"/>
      <c r="SSW9" s="521"/>
      <c r="STA9" s="521"/>
      <c r="STE9" s="521"/>
      <c r="STI9" s="521"/>
      <c r="STM9" s="521"/>
      <c r="STQ9" s="521"/>
      <c r="STU9" s="521"/>
      <c r="STY9" s="521"/>
      <c r="SUC9" s="521"/>
      <c r="SUG9" s="521"/>
      <c r="SUK9" s="521"/>
      <c r="SUO9" s="521"/>
      <c r="SUS9" s="521"/>
      <c r="SUW9" s="521"/>
      <c r="SVA9" s="521"/>
      <c r="SVE9" s="521"/>
      <c r="SVI9" s="521"/>
      <c r="SVM9" s="521"/>
      <c r="SVQ9" s="521"/>
      <c r="SVU9" s="521"/>
      <c r="SVY9" s="521"/>
      <c r="SWC9" s="521"/>
      <c r="SWG9" s="521"/>
      <c r="SWK9" s="521"/>
      <c r="SWO9" s="521"/>
      <c r="SWS9" s="521"/>
      <c r="SWW9" s="521"/>
      <c r="SXA9" s="521"/>
      <c r="SXE9" s="521"/>
      <c r="SXI9" s="521"/>
      <c r="SXM9" s="521"/>
      <c r="SXQ9" s="521"/>
      <c r="SXU9" s="521"/>
      <c r="SXY9" s="521"/>
      <c r="SYC9" s="521"/>
      <c r="SYG9" s="521"/>
      <c r="SYK9" s="521"/>
      <c r="SYO9" s="521"/>
      <c r="SYS9" s="521"/>
      <c r="SYW9" s="521"/>
      <c r="SZA9" s="521"/>
      <c r="SZE9" s="521"/>
      <c r="SZI9" s="521"/>
      <c r="SZM9" s="521"/>
      <c r="SZQ9" s="521"/>
      <c r="SZU9" s="521"/>
      <c r="SZY9" s="521"/>
      <c r="TAC9" s="521"/>
      <c r="TAG9" s="521"/>
      <c r="TAK9" s="521"/>
      <c r="TAO9" s="521"/>
      <c r="TAS9" s="521"/>
      <c r="TAW9" s="521"/>
      <c r="TBA9" s="521"/>
      <c r="TBE9" s="521"/>
      <c r="TBI9" s="521"/>
      <c r="TBM9" s="521"/>
      <c r="TBQ9" s="521"/>
      <c r="TBU9" s="521"/>
      <c r="TBY9" s="521"/>
      <c r="TCC9" s="521"/>
      <c r="TCG9" s="521"/>
      <c r="TCK9" s="521"/>
      <c r="TCO9" s="521"/>
      <c r="TCS9" s="521"/>
      <c r="TCW9" s="521"/>
      <c r="TDA9" s="521"/>
      <c r="TDE9" s="521"/>
      <c r="TDI9" s="521"/>
      <c r="TDM9" s="521"/>
      <c r="TDQ9" s="521"/>
      <c r="TDU9" s="521"/>
      <c r="TDY9" s="521"/>
      <c r="TEC9" s="521"/>
      <c r="TEG9" s="521"/>
      <c r="TEK9" s="521"/>
      <c r="TEO9" s="521"/>
      <c r="TES9" s="521"/>
      <c r="TEW9" s="521"/>
      <c r="TFA9" s="521"/>
      <c r="TFE9" s="521"/>
      <c r="TFI9" s="521"/>
      <c r="TFM9" s="521"/>
      <c r="TFQ9" s="521"/>
      <c r="TFU9" s="521"/>
      <c r="TFY9" s="521"/>
      <c r="TGC9" s="521"/>
      <c r="TGG9" s="521"/>
      <c r="TGK9" s="521"/>
      <c r="TGO9" s="521"/>
      <c r="TGS9" s="521"/>
      <c r="TGW9" s="521"/>
      <c r="THA9" s="521"/>
      <c r="THE9" s="521"/>
      <c r="THI9" s="521"/>
      <c r="THM9" s="521"/>
      <c r="THQ9" s="521"/>
      <c r="THU9" s="521"/>
      <c r="THY9" s="521"/>
      <c r="TIC9" s="521"/>
      <c r="TIG9" s="521"/>
      <c r="TIK9" s="521"/>
      <c r="TIO9" s="521"/>
      <c r="TIS9" s="521"/>
      <c r="TIW9" s="521"/>
      <c r="TJA9" s="521"/>
      <c r="TJE9" s="521"/>
      <c r="TJI9" s="521"/>
      <c r="TJM9" s="521"/>
      <c r="TJQ9" s="521"/>
      <c r="TJU9" s="521"/>
      <c r="TJY9" s="521"/>
      <c r="TKC9" s="521"/>
      <c r="TKG9" s="521"/>
      <c r="TKK9" s="521"/>
      <c r="TKO9" s="521"/>
      <c r="TKS9" s="521"/>
      <c r="TKW9" s="521"/>
      <c r="TLA9" s="521"/>
      <c r="TLE9" s="521"/>
      <c r="TLI9" s="521"/>
      <c r="TLM9" s="521"/>
      <c r="TLQ9" s="521"/>
      <c r="TLU9" s="521"/>
      <c r="TLY9" s="521"/>
      <c r="TMC9" s="521"/>
      <c r="TMG9" s="521"/>
      <c r="TMK9" s="521"/>
      <c r="TMO9" s="521"/>
      <c r="TMS9" s="521"/>
      <c r="TMW9" s="521"/>
      <c r="TNA9" s="521"/>
      <c r="TNE9" s="521"/>
      <c r="TNI9" s="521"/>
      <c r="TNM9" s="521"/>
      <c r="TNQ9" s="521"/>
      <c r="TNU9" s="521"/>
      <c r="TNY9" s="521"/>
      <c r="TOC9" s="521"/>
      <c r="TOG9" s="521"/>
      <c r="TOK9" s="521"/>
      <c r="TOO9" s="521"/>
      <c r="TOS9" s="521"/>
      <c r="TOW9" s="521"/>
      <c r="TPA9" s="521"/>
      <c r="TPE9" s="521"/>
      <c r="TPI9" s="521"/>
      <c r="TPM9" s="521"/>
      <c r="TPQ9" s="521"/>
      <c r="TPU9" s="521"/>
      <c r="TPY9" s="521"/>
      <c r="TQC9" s="521"/>
      <c r="TQG9" s="521"/>
      <c r="TQK9" s="521"/>
      <c r="TQO9" s="521"/>
      <c r="TQS9" s="521"/>
      <c r="TQW9" s="521"/>
      <c r="TRA9" s="521"/>
      <c r="TRE9" s="521"/>
      <c r="TRI9" s="521"/>
      <c r="TRM9" s="521"/>
      <c r="TRQ9" s="521"/>
      <c r="TRU9" s="521"/>
      <c r="TRY9" s="521"/>
      <c r="TSC9" s="521"/>
      <c r="TSG9" s="521"/>
      <c r="TSK9" s="521"/>
      <c r="TSO9" s="521"/>
      <c r="TSS9" s="521"/>
      <c r="TSW9" s="521"/>
      <c r="TTA9" s="521"/>
      <c r="TTE9" s="521"/>
      <c r="TTI9" s="521"/>
      <c r="TTM9" s="521"/>
      <c r="TTQ9" s="521"/>
      <c r="TTU9" s="521"/>
      <c r="TTY9" s="521"/>
      <c r="TUC9" s="521"/>
      <c r="TUG9" s="521"/>
      <c r="TUK9" s="521"/>
      <c r="TUO9" s="521"/>
      <c r="TUS9" s="521"/>
      <c r="TUW9" s="521"/>
      <c r="TVA9" s="521"/>
      <c r="TVE9" s="521"/>
      <c r="TVI9" s="521"/>
      <c r="TVM9" s="521"/>
      <c r="TVQ9" s="521"/>
      <c r="TVU9" s="521"/>
      <c r="TVY9" s="521"/>
      <c r="TWC9" s="521"/>
      <c r="TWG9" s="521"/>
      <c r="TWK9" s="521"/>
      <c r="TWO9" s="521"/>
      <c r="TWS9" s="521"/>
      <c r="TWW9" s="521"/>
      <c r="TXA9" s="521"/>
      <c r="TXE9" s="521"/>
      <c r="TXI9" s="521"/>
      <c r="TXM9" s="521"/>
      <c r="TXQ9" s="521"/>
      <c r="TXU9" s="521"/>
      <c r="TXY9" s="521"/>
      <c r="TYC9" s="521"/>
      <c r="TYG9" s="521"/>
      <c r="TYK9" s="521"/>
      <c r="TYO9" s="521"/>
      <c r="TYS9" s="521"/>
      <c r="TYW9" s="521"/>
      <c r="TZA9" s="521"/>
      <c r="TZE9" s="521"/>
      <c r="TZI9" s="521"/>
      <c r="TZM9" s="521"/>
      <c r="TZQ9" s="521"/>
      <c r="TZU9" s="521"/>
      <c r="TZY9" s="521"/>
      <c r="UAC9" s="521"/>
      <c r="UAG9" s="521"/>
      <c r="UAK9" s="521"/>
      <c r="UAO9" s="521"/>
      <c r="UAS9" s="521"/>
      <c r="UAW9" s="521"/>
      <c r="UBA9" s="521"/>
      <c r="UBE9" s="521"/>
      <c r="UBI9" s="521"/>
      <c r="UBM9" s="521"/>
      <c r="UBQ9" s="521"/>
      <c r="UBU9" s="521"/>
      <c r="UBY9" s="521"/>
      <c r="UCC9" s="521"/>
      <c r="UCG9" s="521"/>
      <c r="UCK9" s="521"/>
      <c r="UCO9" s="521"/>
      <c r="UCS9" s="521"/>
      <c r="UCW9" s="521"/>
      <c r="UDA9" s="521"/>
      <c r="UDE9" s="521"/>
      <c r="UDI9" s="521"/>
      <c r="UDM9" s="521"/>
      <c r="UDQ9" s="521"/>
      <c r="UDU9" s="521"/>
      <c r="UDY9" s="521"/>
      <c r="UEC9" s="521"/>
      <c r="UEG9" s="521"/>
      <c r="UEK9" s="521"/>
      <c r="UEO9" s="521"/>
      <c r="UES9" s="521"/>
      <c r="UEW9" s="521"/>
      <c r="UFA9" s="521"/>
      <c r="UFE9" s="521"/>
      <c r="UFI9" s="521"/>
      <c r="UFM9" s="521"/>
      <c r="UFQ9" s="521"/>
      <c r="UFU9" s="521"/>
      <c r="UFY9" s="521"/>
      <c r="UGC9" s="521"/>
      <c r="UGG9" s="521"/>
      <c r="UGK9" s="521"/>
      <c r="UGO9" s="521"/>
      <c r="UGS9" s="521"/>
      <c r="UGW9" s="521"/>
      <c r="UHA9" s="521"/>
      <c r="UHE9" s="521"/>
      <c r="UHI9" s="521"/>
      <c r="UHM9" s="521"/>
      <c r="UHQ9" s="521"/>
      <c r="UHU9" s="521"/>
      <c r="UHY9" s="521"/>
      <c r="UIC9" s="521"/>
      <c r="UIG9" s="521"/>
      <c r="UIK9" s="521"/>
      <c r="UIO9" s="521"/>
      <c r="UIS9" s="521"/>
      <c r="UIW9" s="521"/>
      <c r="UJA9" s="521"/>
      <c r="UJE9" s="521"/>
      <c r="UJI9" s="521"/>
      <c r="UJM9" s="521"/>
      <c r="UJQ9" s="521"/>
      <c r="UJU9" s="521"/>
      <c r="UJY9" s="521"/>
      <c r="UKC9" s="521"/>
      <c r="UKG9" s="521"/>
      <c r="UKK9" s="521"/>
      <c r="UKO9" s="521"/>
      <c r="UKS9" s="521"/>
      <c r="UKW9" s="521"/>
      <c r="ULA9" s="521"/>
      <c r="ULE9" s="521"/>
      <c r="ULI9" s="521"/>
      <c r="ULM9" s="521"/>
      <c r="ULQ9" s="521"/>
      <c r="ULU9" s="521"/>
      <c r="ULY9" s="521"/>
      <c r="UMC9" s="521"/>
      <c r="UMG9" s="521"/>
      <c r="UMK9" s="521"/>
      <c r="UMO9" s="521"/>
      <c r="UMS9" s="521"/>
      <c r="UMW9" s="521"/>
      <c r="UNA9" s="521"/>
      <c r="UNE9" s="521"/>
      <c r="UNI9" s="521"/>
      <c r="UNM9" s="521"/>
      <c r="UNQ9" s="521"/>
      <c r="UNU9" s="521"/>
      <c r="UNY9" s="521"/>
      <c r="UOC9" s="521"/>
      <c r="UOG9" s="521"/>
      <c r="UOK9" s="521"/>
      <c r="UOO9" s="521"/>
      <c r="UOS9" s="521"/>
      <c r="UOW9" s="521"/>
      <c r="UPA9" s="521"/>
      <c r="UPE9" s="521"/>
      <c r="UPI9" s="521"/>
      <c r="UPM9" s="521"/>
      <c r="UPQ9" s="521"/>
      <c r="UPU9" s="521"/>
      <c r="UPY9" s="521"/>
      <c r="UQC9" s="521"/>
      <c r="UQG9" s="521"/>
      <c r="UQK9" s="521"/>
      <c r="UQO9" s="521"/>
      <c r="UQS9" s="521"/>
      <c r="UQW9" s="521"/>
      <c r="URA9" s="521"/>
      <c r="URE9" s="521"/>
      <c r="URI9" s="521"/>
      <c r="URM9" s="521"/>
      <c r="URQ9" s="521"/>
      <c r="URU9" s="521"/>
      <c r="URY9" s="521"/>
      <c r="USC9" s="521"/>
      <c r="USG9" s="521"/>
      <c r="USK9" s="521"/>
      <c r="USO9" s="521"/>
      <c r="USS9" s="521"/>
      <c r="USW9" s="521"/>
      <c r="UTA9" s="521"/>
      <c r="UTE9" s="521"/>
      <c r="UTI9" s="521"/>
      <c r="UTM9" s="521"/>
      <c r="UTQ9" s="521"/>
      <c r="UTU9" s="521"/>
      <c r="UTY9" s="521"/>
      <c r="UUC9" s="521"/>
      <c r="UUG9" s="521"/>
      <c r="UUK9" s="521"/>
      <c r="UUO9" s="521"/>
      <c r="UUS9" s="521"/>
      <c r="UUW9" s="521"/>
      <c r="UVA9" s="521"/>
      <c r="UVE9" s="521"/>
      <c r="UVI9" s="521"/>
      <c r="UVM9" s="521"/>
      <c r="UVQ9" s="521"/>
      <c r="UVU9" s="521"/>
      <c r="UVY9" s="521"/>
      <c r="UWC9" s="521"/>
      <c r="UWG9" s="521"/>
      <c r="UWK9" s="521"/>
      <c r="UWO9" s="521"/>
      <c r="UWS9" s="521"/>
      <c r="UWW9" s="521"/>
      <c r="UXA9" s="521"/>
      <c r="UXE9" s="521"/>
      <c r="UXI9" s="521"/>
      <c r="UXM9" s="521"/>
      <c r="UXQ9" s="521"/>
      <c r="UXU9" s="521"/>
      <c r="UXY9" s="521"/>
      <c r="UYC9" s="521"/>
      <c r="UYG9" s="521"/>
      <c r="UYK9" s="521"/>
      <c r="UYO9" s="521"/>
      <c r="UYS9" s="521"/>
      <c r="UYW9" s="521"/>
      <c r="UZA9" s="521"/>
      <c r="UZE9" s="521"/>
      <c r="UZI9" s="521"/>
      <c r="UZM9" s="521"/>
      <c r="UZQ9" s="521"/>
      <c r="UZU9" s="521"/>
      <c r="UZY9" s="521"/>
      <c r="VAC9" s="521"/>
      <c r="VAG9" s="521"/>
      <c r="VAK9" s="521"/>
      <c r="VAO9" s="521"/>
      <c r="VAS9" s="521"/>
      <c r="VAW9" s="521"/>
      <c r="VBA9" s="521"/>
      <c r="VBE9" s="521"/>
      <c r="VBI9" s="521"/>
      <c r="VBM9" s="521"/>
      <c r="VBQ9" s="521"/>
      <c r="VBU9" s="521"/>
      <c r="VBY9" s="521"/>
      <c r="VCC9" s="521"/>
      <c r="VCG9" s="521"/>
      <c r="VCK9" s="521"/>
      <c r="VCO9" s="521"/>
      <c r="VCS9" s="521"/>
      <c r="VCW9" s="521"/>
      <c r="VDA9" s="521"/>
      <c r="VDE9" s="521"/>
      <c r="VDI9" s="521"/>
      <c r="VDM9" s="521"/>
      <c r="VDQ9" s="521"/>
      <c r="VDU9" s="521"/>
      <c r="VDY9" s="521"/>
      <c r="VEC9" s="521"/>
      <c r="VEG9" s="521"/>
      <c r="VEK9" s="521"/>
      <c r="VEO9" s="521"/>
      <c r="VES9" s="521"/>
      <c r="VEW9" s="521"/>
      <c r="VFA9" s="521"/>
      <c r="VFE9" s="521"/>
      <c r="VFI9" s="521"/>
      <c r="VFM9" s="521"/>
      <c r="VFQ9" s="521"/>
      <c r="VFU9" s="521"/>
      <c r="VFY9" s="521"/>
      <c r="VGC9" s="521"/>
      <c r="VGG9" s="521"/>
      <c r="VGK9" s="521"/>
      <c r="VGO9" s="521"/>
      <c r="VGS9" s="521"/>
      <c r="VGW9" s="521"/>
      <c r="VHA9" s="521"/>
      <c r="VHE9" s="521"/>
      <c r="VHI9" s="521"/>
      <c r="VHM9" s="521"/>
      <c r="VHQ9" s="521"/>
      <c r="VHU9" s="521"/>
      <c r="VHY9" s="521"/>
      <c r="VIC9" s="521"/>
      <c r="VIG9" s="521"/>
      <c r="VIK9" s="521"/>
      <c r="VIO9" s="521"/>
      <c r="VIS9" s="521"/>
      <c r="VIW9" s="521"/>
      <c r="VJA9" s="521"/>
      <c r="VJE9" s="521"/>
      <c r="VJI9" s="521"/>
      <c r="VJM9" s="521"/>
      <c r="VJQ9" s="521"/>
      <c r="VJU9" s="521"/>
      <c r="VJY9" s="521"/>
      <c r="VKC9" s="521"/>
      <c r="VKG9" s="521"/>
      <c r="VKK9" s="521"/>
      <c r="VKO9" s="521"/>
      <c r="VKS9" s="521"/>
      <c r="VKW9" s="521"/>
      <c r="VLA9" s="521"/>
      <c r="VLE9" s="521"/>
      <c r="VLI9" s="521"/>
      <c r="VLM9" s="521"/>
      <c r="VLQ9" s="521"/>
      <c r="VLU9" s="521"/>
      <c r="VLY9" s="521"/>
      <c r="VMC9" s="521"/>
      <c r="VMG9" s="521"/>
      <c r="VMK9" s="521"/>
      <c r="VMO9" s="521"/>
      <c r="VMS9" s="521"/>
      <c r="VMW9" s="521"/>
      <c r="VNA9" s="521"/>
      <c r="VNE9" s="521"/>
      <c r="VNI9" s="521"/>
      <c r="VNM9" s="521"/>
      <c r="VNQ9" s="521"/>
      <c r="VNU9" s="521"/>
      <c r="VNY9" s="521"/>
      <c r="VOC9" s="521"/>
      <c r="VOG9" s="521"/>
      <c r="VOK9" s="521"/>
      <c r="VOO9" s="521"/>
      <c r="VOS9" s="521"/>
      <c r="VOW9" s="521"/>
      <c r="VPA9" s="521"/>
      <c r="VPE9" s="521"/>
      <c r="VPI9" s="521"/>
      <c r="VPM9" s="521"/>
      <c r="VPQ9" s="521"/>
      <c r="VPU9" s="521"/>
      <c r="VPY9" s="521"/>
      <c r="VQC9" s="521"/>
      <c r="VQG9" s="521"/>
      <c r="VQK9" s="521"/>
      <c r="VQO9" s="521"/>
      <c r="VQS9" s="521"/>
      <c r="VQW9" s="521"/>
      <c r="VRA9" s="521"/>
      <c r="VRE9" s="521"/>
      <c r="VRI9" s="521"/>
      <c r="VRM9" s="521"/>
      <c r="VRQ9" s="521"/>
      <c r="VRU9" s="521"/>
      <c r="VRY9" s="521"/>
      <c r="VSC9" s="521"/>
      <c r="VSG9" s="521"/>
      <c r="VSK9" s="521"/>
      <c r="VSO9" s="521"/>
      <c r="VSS9" s="521"/>
      <c r="VSW9" s="521"/>
      <c r="VTA9" s="521"/>
      <c r="VTE9" s="521"/>
      <c r="VTI9" s="521"/>
      <c r="VTM9" s="521"/>
      <c r="VTQ9" s="521"/>
      <c r="VTU9" s="521"/>
      <c r="VTY9" s="521"/>
      <c r="VUC9" s="521"/>
      <c r="VUG9" s="521"/>
      <c r="VUK9" s="521"/>
      <c r="VUO9" s="521"/>
      <c r="VUS9" s="521"/>
      <c r="VUW9" s="521"/>
      <c r="VVA9" s="521"/>
      <c r="VVE9" s="521"/>
      <c r="VVI9" s="521"/>
      <c r="VVM9" s="521"/>
      <c r="VVQ9" s="521"/>
      <c r="VVU9" s="521"/>
      <c r="VVY9" s="521"/>
      <c r="VWC9" s="521"/>
      <c r="VWG9" s="521"/>
      <c r="VWK9" s="521"/>
      <c r="VWO9" s="521"/>
      <c r="VWS9" s="521"/>
      <c r="VWW9" s="521"/>
      <c r="VXA9" s="521"/>
      <c r="VXE9" s="521"/>
      <c r="VXI9" s="521"/>
      <c r="VXM9" s="521"/>
      <c r="VXQ9" s="521"/>
      <c r="VXU9" s="521"/>
      <c r="VXY9" s="521"/>
      <c r="VYC9" s="521"/>
      <c r="VYG9" s="521"/>
      <c r="VYK9" s="521"/>
      <c r="VYO9" s="521"/>
      <c r="VYS9" s="521"/>
      <c r="VYW9" s="521"/>
      <c r="VZA9" s="521"/>
      <c r="VZE9" s="521"/>
      <c r="VZI9" s="521"/>
      <c r="VZM9" s="521"/>
      <c r="VZQ9" s="521"/>
      <c r="VZU9" s="521"/>
      <c r="VZY9" s="521"/>
      <c r="WAC9" s="521"/>
      <c r="WAG9" s="521"/>
      <c r="WAK9" s="521"/>
      <c r="WAO9" s="521"/>
      <c r="WAS9" s="521"/>
      <c r="WAW9" s="521"/>
      <c r="WBA9" s="521"/>
      <c r="WBE9" s="521"/>
      <c r="WBI9" s="521"/>
      <c r="WBM9" s="521"/>
      <c r="WBQ9" s="521"/>
      <c r="WBU9" s="521"/>
      <c r="WBY9" s="521"/>
      <c r="WCC9" s="521"/>
      <c r="WCG9" s="521"/>
      <c r="WCK9" s="521"/>
      <c r="WCO9" s="521"/>
      <c r="WCS9" s="521"/>
      <c r="WCW9" s="521"/>
      <c r="WDA9" s="521"/>
      <c r="WDE9" s="521"/>
      <c r="WDI9" s="521"/>
      <c r="WDM9" s="521"/>
      <c r="WDQ9" s="521"/>
      <c r="WDU9" s="521"/>
      <c r="WDY9" s="521"/>
      <c r="WEC9" s="521"/>
      <c r="WEG9" s="521"/>
      <c r="WEK9" s="521"/>
      <c r="WEO9" s="521"/>
      <c r="WES9" s="521"/>
      <c r="WEW9" s="521"/>
      <c r="WFA9" s="521"/>
      <c r="WFE9" s="521"/>
      <c r="WFI9" s="521"/>
      <c r="WFM9" s="521"/>
      <c r="WFQ9" s="521"/>
      <c r="WFU9" s="521"/>
      <c r="WFY9" s="521"/>
      <c r="WGC9" s="521"/>
      <c r="WGG9" s="521"/>
      <c r="WGK9" s="521"/>
      <c r="WGO9" s="521"/>
      <c r="WGS9" s="521"/>
      <c r="WGW9" s="521"/>
      <c r="WHA9" s="521"/>
      <c r="WHE9" s="521"/>
      <c r="WHI9" s="521"/>
      <c r="WHM9" s="521"/>
      <c r="WHQ9" s="521"/>
      <c r="WHU9" s="521"/>
      <c r="WHY9" s="521"/>
      <c r="WIC9" s="521"/>
      <c r="WIG9" s="521"/>
      <c r="WIK9" s="521"/>
      <c r="WIO9" s="521"/>
      <c r="WIS9" s="521"/>
      <c r="WIW9" s="521"/>
      <c r="WJA9" s="521"/>
      <c r="WJE9" s="521"/>
      <c r="WJI9" s="521"/>
      <c r="WJM9" s="521"/>
      <c r="WJQ9" s="521"/>
      <c r="WJU9" s="521"/>
      <c r="WJY9" s="521"/>
      <c r="WKC9" s="521"/>
      <c r="WKG9" s="521"/>
      <c r="WKK9" s="521"/>
      <c r="WKO9" s="521"/>
      <c r="WKS9" s="521"/>
      <c r="WKW9" s="521"/>
      <c r="WLA9" s="521"/>
      <c r="WLE9" s="521"/>
      <c r="WLI9" s="521"/>
      <c r="WLM9" s="521"/>
      <c r="WLQ9" s="521"/>
      <c r="WLU9" s="521"/>
      <c r="WLY9" s="521"/>
      <c r="WMC9" s="521"/>
      <c r="WMG9" s="521"/>
      <c r="WMK9" s="521"/>
      <c r="WMO9" s="521"/>
      <c r="WMS9" s="521"/>
      <c r="WMW9" s="521"/>
      <c r="WNA9" s="521"/>
      <c r="WNE9" s="521"/>
      <c r="WNI9" s="521"/>
      <c r="WNM9" s="521"/>
      <c r="WNQ9" s="521"/>
      <c r="WNU9" s="521"/>
      <c r="WNY9" s="521"/>
      <c r="WOC9" s="521"/>
      <c r="WOG9" s="521"/>
      <c r="WOK9" s="521"/>
      <c r="WOO9" s="521"/>
      <c r="WOS9" s="521"/>
      <c r="WOW9" s="521"/>
      <c r="WPA9" s="521"/>
      <c r="WPE9" s="521"/>
      <c r="WPI9" s="521"/>
      <c r="WPM9" s="521"/>
      <c r="WPQ9" s="521"/>
      <c r="WPU9" s="521"/>
      <c r="WPY9" s="521"/>
      <c r="WQC9" s="521"/>
      <c r="WQG9" s="521"/>
      <c r="WQK9" s="521"/>
      <c r="WQO9" s="521"/>
      <c r="WQS9" s="521"/>
      <c r="WQW9" s="521"/>
      <c r="WRA9" s="521"/>
      <c r="WRE9" s="521"/>
      <c r="WRI9" s="521"/>
      <c r="WRM9" s="521"/>
      <c r="WRQ9" s="521"/>
      <c r="WRU9" s="521"/>
      <c r="WRY9" s="521"/>
      <c r="WSC9" s="521"/>
      <c r="WSG9" s="521"/>
      <c r="WSK9" s="521"/>
      <c r="WSO9" s="521"/>
      <c r="WSS9" s="521"/>
      <c r="WSW9" s="521"/>
      <c r="WTA9" s="521"/>
      <c r="WTE9" s="521"/>
      <c r="WTI9" s="521"/>
      <c r="WTM9" s="521"/>
      <c r="WTQ9" s="521"/>
      <c r="WTU9" s="521"/>
      <c r="WTY9" s="521"/>
      <c r="WUC9" s="521"/>
      <c r="WUG9" s="521"/>
      <c r="WUK9" s="521"/>
      <c r="WUO9" s="521"/>
      <c r="WUS9" s="521"/>
      <c r="WUW9" s="521"/>
      <c r="WVA9" s="521"/>
      <c r="WVE9" s="521"/>
      <c r="WVI9" s="521"/>
      <c r="WVM9" s="521"/>
      <c r="WVQ9" s="521"/>
      <c r="WVU9" s="521"/>
      <c r="WVY9" s="521"/>
      <c r="WWC9" s="521"/>
      <c r="WWG9" s="521"/>
      <c r="WWK9" s="521"/>
      <c r="WWO9" s="521"/>
      <c r="WWS9" s="521"/>
      <c r="WWW9" s="521"/>
      <c r="WXA9" s="521"/>
      <c r="WXE9" s="521"/>
      <c r="WXI9" s="521"/>
      <c r="WXM9" s="521"/>
      <c r="WXQ9" s="521"/>
      <c r="WXU9" s="521"/>
      <c r="WXY9" s="521"/>
      <c r="WYC9" s="521"/>
      <c r="WYG9" s="521"/>
      <c r="WYK9" s="521"/>
      <c r="WYO9" s="521"/>
      <c r="WYS9" s="521"/>
      <c r="WYW9" s="521"/>
      <c r="WZA9" s="521"/>
      <c r="WZE9" s="521"/>
      <c r="WZI9" s="521"/>
      <c r="WZM9" s="521"/>
      <c r="WZQ9" s="521"/>
      <c r="WZU9" s="521"/>
      <c r="WZY9" s="521"/>
      <c r="XAC9" s="521"/>
      <c r="XAG9" s="521"/>
      <c r="XAK9" s="521"/>
      <c r="XAO9" s="521"/>
      <c r="XAS9" s="521"/>
      <c r="XAW9" s="521"/>
      <c r="XBA9" s="521"/>
      <c r="XBE9" s="521"/>
      <c r="XBI9" s="521"/>
      <c r="XBM9" s="521"/>
      <c r="XBQ9" s="521"/>
      <c r="XBU9" s="521"/>
      <c r="XBY9" s="521"/>
      <c r="XCC9" s="521"/>
      <c r="XCG9" s="521"/>
      <c r="XCK9" s="521"/>
      <c r="XCO9" s="521"/>
      <c r="XCS9" s="521"/>
      <c r="XCW9" s="521"/>
      <c r="XDA9" s="521"/>
      <c r="XDE9" s="521"/>
      <c r="XDI9" s="521"/>
      <c r="XDM9" s="521"/>
      <c r="XDQ9" s="521"/>
      <c r="XDU9" s="521"/>
      <c r="XDY9" s="521"/>
      <c r="XEC9" s="521"/>
      <c r="XEG9" s="521"/>
      <c r="XEK9" s="521"/>
      <c r="XEO9" s="521"/>
      <c r="XES9" s="521"/>
      <c r="XEW9" s="521"/>
      <c r="XFA9" s="521"/>
    </row>
    <row r="10" spans="1:1021 1025:2045 2049:3069 3073:4093 4097:5117 5121:6141 6145:7165 7169:8189 8193:9213 9217:10237 10241:11261 11265:12285 12289:13309 13313:14333 14337:15357 15361:16381" s="167" customFormat="1" hidden="1" x14ac:dyDescent="0.2">
      <c r="A10" s="339" t="s">
        <v>20</v>
      </c>
      <c r="B10" s="503" t="str">
        <f>'Memoria de calculo 1'!A10</f>
        <v>RUA VICINAL A - CONJUNTO HABITACIONAL ALVARO CORDEIRO</v>
      </c>
      <c r="C10" s="504"/>
      <c r="D10" s="504"/>
      <c r="E10" s="505"/>
      <c r="F10" s="190"/>
      <c r="G10" s="190"/>
      <c r="H10" s="191"/>
      <c r="I10" s="521"/>
      <c r="J10" s="15"/>
      <c r="K10" s="15"/>
      <c r="L10" s="15"/>
      <c r="M10" s="521"/>
      <c r="Q10" s="521"/>
      <c r="U10" s="521"/>
      <c r="Y10" s="521"/>
      <c r="AC10" s="521"/>
      <c r="AG10" s="521"/>
      <c r="AK10" s="521"/>
      <c r="AO10" s="521"/>
      <c r="AS10" s="521"/>
      <c r="AW10" s="521"/>
      <c r="BA10" s="521"/>
      <c r="BE10" s="521"/>
      <c r="BI10" s="521"/>
      <c r="BM10" s="521"/>
      <c r="BQ10" s="521"/>
      <c r="BU10" s="521"/>
      <c r="BY10" s="521"/>
      <c r="CC10" s="521"/>
      <c r="CG10" s="521"/>
      <c r="CK10" s="521"/>
      <c r="CO10" s="521"/>
      <c r="CS10" s="521"/>
      <c r="CW10" s="521"/>
      <c r="DA10" s="521"/>
      <c r="DE10" s="521"/>
      <c r="DI10" s="521"/>
      <c r="DM10" s="521"/>
      <c r="DQ10" s="521"/>
      <c r="DU10" s="521"/>
      <c r="DY10" s="521"/>
      <c r="EC10" s="521"/>
      <c r="EG10" s="521"/>
      <c r="EK10" s="521"/>
      <c r="EO10" s="521"/>
      <c r="ES10" s="521"/>
      <c r="EW10" s="521"/>
      <c r="FA10" s="521"/>
      <c r="FE10" s="521"/>
      <c r="FI10" s="521"/>
      <c r="FM10" s="521"/>
      <c r="FQ10" s="521"/>
      <c r="FU10" s="521"/>
      <c r="FY10" s="521"/>
      <c r="GC10" s="521"/>
      <c r="GG10" s="521"/>
      <c r="GK10" s="521"/>
      <c r="GO10" s="521"/>
      <c r="GS10" s="521"/>
      <c r="GW10" s="521"/>
      <c r="HA10" s="521"/>
      <c r="HE10" s="521"/>
      <c r="HI10" s="521"/>
      <c r="HM10" s="521"/>
      <c r="HQ10" s="521"/>
      <c r="HU10" s="521"/>
      <c r="HY10" s="521"/>
      <c r="IC10" s="521"/>
      <c r="IG10" s="521"/>
      <c r="IK10" s="521"/>
      <c r="IO10" s="521"/>
      <c r="IS10" s="521"/>
      <c r="IW10" s="521"/>
      <c r="JA10" s="521"/>
      <c r="JE10" s="521"/>
      <c r="JI10" s="521"/>
      <c r="JM10" s="521"/>
      <c r="JQ10" s="521"/>
      <c r="JU10" s="521"/>
      <c r="JY10" s="521"/>
      <c r="KC10" s="521"/>
      <c r="KG10" s="521"/>
      <c r="KK10" s="521"/>
      <c r="KO10" s="521"/>
      <c r="KS10" s="521"/>
      <c r="KW10" s="521"/>
      <c r="LA10" s="521"/>
      <c r="LE10" s="521"/>
      <c r="LI10" s="521"/>
      <c r="LM10" s="521"/>
      <c r="LQ10" s="521"/>
      <c r="LU10" s="521"/>
      <c r="LY10" s="521"/>
      <c r="MC10" s="521"/>
      <c r="MG10" s="521"/>
      <c r="MK10" s="521"/>
      <c r="MO10" s="521"/>
      <c r="MS10" s="521"/>
      <c r="MW10" s="521"/>
      <c r="NA10" s="521"/>
      <c r="NE10" s="521"/>
      <c r="NI10" s="521"/>
      <c r="NM10" s="521"/>
      <c r="NQ10" s="521"/>
      <c r="NU10" s="521"/>
      <c r="NY10" s="521"/>
      <c r="OC10" s="521"/>
      <c r="OG10" s="521"/>
      <c r="OK10" s="521"/>
      <c r="OO10" s="521"/>
      <c r="OS10" s="521"/>
      <c r="OW10" s="521"/>
      <c r="PA10" s="521"/>
      <c r="PE10" s="521"/>
      <c r="PI10" s="521"/>
      <c r="PM10" s="521"/>
      <c r="PQ10" s="521"/>
      <c r="PU10" s="521"/>
      <c r="PY10" s="521"/>
      <c r="QC10" s="521"/>
      <c r="QG10" s="521"/>
      <c r="QK10" s="521"/>
      <c r="QO10" s="521"/>
      <c r="QS10" s="521"/>
      <c r="QW10" s="521"/>
      <c r="RA10" s="521"/>
      <c r="RE10" s="521"/>
      <c r="RI10" s="521"/>
      <c r="RM10" s="521"/>
      <c r="RQ10" s="521"/>
      <c r="RU10" s="521"/>
      <c r="RY10" s="521"/>
      <c r="SC10" s="521"/>
      <c r="SG10" s="521"/>
      <c r="SK10" s="521"/>
      <c r="SO10" s="521"/>
      <c r="SS10" s="521"/>
      <c r="SW10" s="521"/>
      <c r="TA10" s="521"/>
      <c r="TE10" s="521"/>
      <c r="TI10" s="521"/>
      <c r="TM10" s="521"/>
      <c r="TQ10" s="521"/>
      <c r="TU10" s="521"/>
      <c r="TY10" s="521"/>
      <c r="UC10" s="521"/>
      <c r="UG10" s="521"/>
      <c r="UK10" s="521"/>
      <c r="UO10" s="521"/>
      <c r="US10" s="521"/>
      <c r="UW10" s="521"/>
      <c r="VA10" s="521"/>
      <c r="VE10" s="521"/>
      <c r="VI10" s="521"/>
      <c r="VM10" s="521"/>
      <c r="VQ10" s="521"/>
      <c r="VU10" s="521"/>
      <c r="VY10" s="521"/>
      <c r="WC10" s="521"/>
      <c r="WG10" s="521"/>
      <c r="WK10" s="521"/>
      <c r="WO10" s="521"/>
      <c r="WS10" s="521"/>
      <c r="WW10" s="521"/>
      <c r="XA10" s="521"/>
      <c r="XE10" s="521"/>
      <c r="XI10" s="521"/>
      <c r="XM10" s="521"/>
      <c r="XQ10" s="521"/>
      <c r="XU10" s="521"/>
      <c r="XY10" s="521"/>
      <c r="YC10" s="521"/>
      <c r="YG10" s="521"/>
      <c r="YK10" s="521"/>
      <c r="YO10" s="521"/>
      <c r="YS10" s="521"/>
      <c r="YW10" s="521"/>
      <c r="ZA10" s="521"/>
      <c r="ZE10" s="521"/>
      <c r="ZI10" s="521"/>
      <c r="ZM10" s="521"/>
      <c r="ZQ10" s="521"/>
      <c r="ZU10" s="521"/>
      <c r="ZY10" s="521"/>
      <c r="AAC10" s="521"/>
      <c r="AAG10" s="521"/>
      <c r="AAK10" s="521"/>
      <c r="AAO10" s="521"/>
      <c r="AAS10" s="521"/>
      <c r="AAW10" s="521"/>
      <c r="ABA10" s="521"/>
      <c r="ABE10" s="521"/>
      <c r="ABI10" s="521"/>
      <c r="ABM10" s="521"/>
      <c r="ABQ10" s="521"/>
      <c r="ABU10" s="521"/>
      <c r="ABY10" s="521"/>
      <c r="ACC10" s="521"/>
      <c r="ACG10" s="521"/>
      <c r="ACK10" s="521"/>
      <c r="ACO10" s="521"/>
      <c r="ACS10" s="521"/>
      <c r="ACW10" s="521"/>
      <c r="ADA10" s="521"/>
      <c r="ADE10" s="521"/>
      <c r="ADI10" s="521"/>
      <c r="ADM10" s="521"/>
      <c r="ADQ10" s="521"/>
      <c r="ADU10" s="521"/>
      <c r="ADY10" s="521"/>
      <c r="AEC10" s="521"/>
      <c r="AEG10" s="521"/>
      <c r="AEK10" s="521"/>
      <c r="AEO10" s="521"/>
      <c r="AES10" s="521"/>
      <c r="AEW10" s="521"/>
      <c r="AFA10" s="521"/>
      <c r="AFE10" s="521"/>
      <c r="AFI10" s="521"/>
      <c r="AFM10" s="521"/>
      <c r="AFQ10" s="521"/>
      <c r="AFU10" s="521"/>
      <c r="AFY10" s="521"/>
      <c r="AGC10" s="521"/>
      <c r="AGG10" s="521"/>
      <c r="AGK10" s="521"/>
      <c r="AGO10" s="521"/>
      <c r="AGS10" s="521"/>
      <c r="AGW10" s="521"/>
      <c r="AHA10" s="521"/>
      <c r="AHE10" s="521"/>
      <c r="AHI10" s="521"/>
      <c r="AHM10" s="521"/>
      <c r="AHQ10" s="521"/>
      <c r="AHU10" s="521"/>
      <c r="AHY10" s="521"/>
      <c r="AIC10" s="521"/>
      <c r="AIG10" s="521"/>
      <c r="AIK10" s="521"/>
      <c r="AIO10" s="521"/>
      <c r="AIS10" s="521"/>
      <c r="AIW10" s="521"/>
      <c r="AJA10" s="521"/>
      <c r="AJE10" s="521"/>
      <c r="AJI10" s="521"/>
      <c r="AJM10" s="521"/>
      <c r="AJQ10" s="521"/>
      <c r="AJU10" s="521"/>
      <c r="AJY10" s="521"/>
      <c r="AKC10" s="521"/>
      <c r="AKG10" s="521"/>
      <c r="AKK10" s="521"/>
      <c r="AKO10" s="521"/>
      <c r="AKS10" s="521"/>
      <c r="AKW10" s="521"/>
      <c r="ALA10" s="521"/>
      <c r="ALE10" s="521"/>
      <c r="ALI10" s="521"/>
      <c r="ALM10" s="521"/>
      <c r="ALQ10" s="521"/>
      <c r="ALU10" s="521"/>
      <c r="ALY10" s="521"/>
      <c r="AMC10" s="521"/>
      <c r="AMG10" s="521"/>
      <c r="AMK10" s="521"/>
      <c r="AMO10" s="521"/>
      <c r="AMS10" s="521"/>
      <c r="AMW10" s="521"/>
      <c r="ANA10" s="521"/>
      <c r="ANE10" s="521"/>
      <c r="ANI10" s="521"/>
      <c r="ANM10" s="521"/>
      <c r="ANQ10" s="521"/>
      <c r="ANU10" s="521"/>
      <c r="ANY10" s="521"/>
      <c r="AOC10" s="521"/>
      <c r="AOG10" s="521"/>
      <c r="AOK10" s="521"/>
      <c r="AOO10" s="521"/>
      <c r="AOS10" s="521"/>
      <c r="AOW10" s="521"/>
      <c r="APA10" s="521"/>
      <c r="APE10" s="521"/>
      <c r="API10" s="521"/>
      <c r="APM10" s="521"/>
      <c r="APQ10" s="521"/>
      <c r="APU10" s="521"/>
      <c r="APY10" s="521"/>
      <c r="AQC10" s="521"/>
      <c r="AQG10" s="521"/>
      <c r="AQK10" s="521"/>
      <c r="AQO10" s="521"/>
      <c r="AQS10" s="521"/>
      <c r="AQW10" s="521"/>
      <c r="ARA10" s="521"/>
      <c r="ARE10" s="521"/>
      <c r="ARI10" s="521"/>
      <c r="ARM10" s="521"/>
      <c r="ARQ10" s="521"/>
      <c r="ARU10" s="521"/>
      <c r="ARY10" s="521"/>
      <c r="ASC10" s="521"/>
      <c r="ASG10" s="521"/>
      <c r="ASK10" s="521"/>
      <c r="ASO10" s="521"/>
      <c r="ASS10" s="521"/>
      <c r="ASW10" s="521"/>
      <c r="ATA10" s="521"/>
      <c r="ATE10" s="521"/>
      <c r="ATI10" s="521"/>
      <c r="ATM10" s="521"/>
      <c r="ATQ10" s="521"/>
      <c r="ATU10" s="521"/>
      <c r="ATY10" s="521"/>
      <c r="AUC10" s="521"/>
      <c r="AUG10" s="521"/>
      <c r="AUK10" s="521"/>
      <c r="AUO10" s="521"/>
      <c r="AUS10" s="521"/>
      <c r="AUW10" s="521"/>
      <c r="AVA10" s="521"/>
      <c r="AVE10" s="521"/>
      <c r="AVI10" s="521"/>
      <c r="AVM10" s="521"/>
      <c r="AVQ10" s="521"/>
      <c r="AVU10" s="521"/>
      <c r="AVY10" s="521"/>
      <c r="AWC10" s="521"/>
      <c r="AWG10" s="521"/>
      <c r="AWK10" s="521"/>
      <c r="AWO10" s="521"/>
      <c r="AWS10" s="521"/>
      <c r="AWW10" s="521"/>
      <c r="AXA10" s="521"/>
      <c r="AXE10" s="521"/>
      <c r="AXI10" s="521"/>
      <c r="AXM10" s="521"/>
      <c r="AXQ10" s="521"/>
      <c r="AXU10" s="521"/>
      <c r="AXY10" s="521"/>
      <c r="AYC10" s="521"/>
      <c r="AYG10" s="521"/>
      <c r="AYK10" s="521"/>
      <c r="AYO10" s="521"/>
      <c r="AYS10" s="521"/>
      <c r="AYW10" s="521"/>
      <c r="AZA10" s="521"/>
      <c r="AZE10" s="521"/>
      <c r="AZI10" s="521"/>
      <c r="AZM10" s="521"/>
      <c r="AZQ10" s="521"/>
      <c r="AZU10" s="521"/>
      <c r="AZY10" s="521"/>
      <c r="BAC10" s="521"/>
      <c r="BAG10" s="521"/>
      <c r="BAK10" s="521"/>
      <c r="BAO10" s="521"/>
      <c r="BAS10" s="521"/>
      <c r="BAW10" s="521"/>
      <c r="BBA10" s="521"/>
      <c r="BBE10" s="521"/>
      <c r="BBI10" s="521"/>
      <c r="BBM10" s="521"/>
      <c r="BBQ10" s="521"/>
      <c r="BBU10" s="521"/>
      <c r="BBY10" s="521"/>
      <c r="BCC10" s="521"/>
      <c r="BCG10" s="521"/>
      <c r="BCK10" s="521"/>
      <c r="BCO10" s="521"/>
      <c r="BCS10" s="521"/>
      <c r="BCW10" s="521"/>
      <c r="BDA10" s="521"/>
      <c r="BDE10" s="521"/>
      <c r="BDI10" s="521"/>
      <c r="BDM10" s="521"/>
      <c r="BDQ10" s="521"/>
      <c r="BDU10" s="521"/>
      <c r="BDY10" s="521"/>
      <c r="BEC10" s="521"/>
      <c r="BEG10" s="521"/>
      <c r="BEK10" s="521"/>
      <c r="BEO10" s="521"/>
      <c r="BES10" s="521"/>
      <c r="BEW10" s="521"/>
      <c r="BFA10" s="521"/>
      <c r="BFE10" s="521"/>
      <c r="BFI10" s="521"/>
      <c r="BFM10" s="521"/>
      <c r="BFQ10" s="521"/>
      <c r="BFU10" s="521"/>
      <c r="BFY10" s="521"/>
      <c r="BGC10" s="521"/>
      <c r="BGG10" s="521"/>
      <c r="BGK10" s="521"/>
      <c r="BGO10" s="521"/>
      <c r="BGS10" s="521"/>
      <c r="BGW10" s="521"/>
      <c r="BHA10" s="521"/>
      <c r="BHE10" s="521"/>
      <c r="BHI10" s="521"/>
      <c r="BHM10" s="521"/>
      <c r="BHQ10" s="521"/>
      <c r="BHU10" s="521"/>
      <c r="BHY10" s="521"/>
      <c r="BIC10" s="521"/>
      <c r="BIG10" s="521"/>
      <c r="BIK10" s="521"/>
      <c r="BIO10" s="521"/>
      <c r="BIS10" s="521"/>
      <c r="BIW10" s="521"/>
      <c r="BJA10" s="521"/>
      <c r="BJE10" s="521"/>
      <c r="BJI10" s="521"/>
      <c r="BJM10" s="521"/>
      <c r="BJQ10" s="521"/>
      <c r="BJU10" s="521"/>
      <c r="BJY10" s="521"/>
      <c r="BKC10" s="521"/>
      <c r="BKG10" s="521"/>
      <c r="BKK10" s="521"/>
      <c r="BKO10" s="521"/>
      <c r="BKS10" s="521"/>
      <c r="BKW10" s="521"/>
      <c r="BLA10" s="521"/>
      <c r="BLE10" s="521"/>
      <c r="BLI10" s="521"/>
      <c r="BLM10" s="521"/>
      <c r="BLQ10" s="521"/>
      <c r="BLU10" s="521"/>
      <c r="BLY10" s="521"/>
      <c r="BMC10" s="521"/>
      <c r="BMG10" s="521"/>
      <c r="BMK10" s="521"/>
      <c r="BMO10" s="521"/>
      <c r="BMS10" s="521"/>
      <c r="BMW10" s="521"/>
      <c r="BNA10" s="521"/>
      <c r="BNE10" s="521"/>
      <c r="BNI10" s="521"/>
      <c r="BNM10" s="521"/>
      <c r="BNQ10" s="521"/>
      <c r="BNU10" s="521"/>
      <c r="BNY10" s="521"/>
      <c r="BOC10" s="521"/>
      <c r="BOG10" s="521"/>
      <c r="BOK10" s="521"/>
      <c r="BOO10" s="521"/>
      <c r="BOS10" s="521"/>
      <c r="BOW10" s="521"/>
      <c r="BPA10" s="521"/>
      <c r="BPE10" s="521"/>
      <c r="BPI10" s="521"/>
      <c r="BPM10" s="521"/>
      <c r="BPQ10" s="521"/>
      <c r="BPU10" s="521"/>
      <c r="BPY10" s="521"/>
      <c r="BQC10" s="521"/>
      <c r="BQG10" s="521"/>
      <c r="BQK10" s="521"/>
      <c r="BQO10" s="521"/>
      <c r="BQS10" s="521"/>
      <c r="BQW10" s="521"/>
      <c r="BRA10" s="521"/>
      <c r="BRE10" s="521"/>
      <c r="BRI10" s="521"/>
      <c r="BRM10" s="521"/>
      <c r="BRQ10" s="521"/>
      <c r="BRU10" s="521"/>
      <c r="BRY10" s="521"/>
      <c r="BSC10" s="521"/>
      <c r="BSG10" s="521"/>
      <c r="BSK10" s="521"/>
      <c r="BSO10" s="521"/>
      <c r="BSS10" s="521"/>
      <c r="BSW10" s="521"/>
      <c r="BTA10" s="521"/>
      <c r="BTE10" s="521"/>
      <c r="BTI10" s="521"/>
      <c r="BTM10" s="521"/>
      <c r="BTQ10" s="521"/>
      <c r="BTU10" s="521"/>
      <c r="BTY10" s="521"/>
      <c r="BUC10" s="521"/>
      <c r="BUG10" s="521"/>
      <c r="BUK10" s="521"/>
      <c r="BUO10" s="521"/>
      <c r="BUS10" s="521"/>
      <c r="BUW10" s="521"/>
      <c r="BVA10" s="521"/>
      <c r="BVE10" s="521"/>
      <c r="BVI10" s="521"/>
      <c r="BVM10" s="521"/>
      <c r="BVQ10" s="521"/>
      <c r="BVU10" s="521"/>
      <c r="BVY10" s="521"/>
      <c r="BWC10" s="521"/>
      <c r="BWG10" s="521"/>
      <c r="BWK10" s="521"/>
      <c r="BWO10" s="521"/>
      <c r="BWS10" s="521"/>
      <c r="BWW10" s="521"/>
      <c r="BXA10" s="521"/>
      <c r="BXE10" s="521"/>
      <c r="BXI10" s="521"/>
      <c r="BXM10" s="521"/>
      <c r="BXQ10" s="521"/>
      <c r="BXU10" s="521"/>
      <c r="BXY10" s="521"/>
      <c r="BYC10" s="521"/>
      <c r="BYG10" s="521"/>
      <c r="BYK10" s="521"/>
      <c r="BYO10" s="521"/>
      <c r="BYS10" s="521"/>
      <c r="BYW10" s="521"/>
      <c r="BZA10" s="521"/>
      <c r="BZE10" s="521"/>
      <c r="BZI10" s="521"/>
      <c r="BZM10" s="521"/>
      <c r="BZQ10" s="521"/>
      <c r="BZU10" s="521"/>
      <c r="BZY10" s="521"/>
      <c r="CAC10" s="521"/>
      <c r="CAG10" s="521"/>
      <c r="CAK10" s="521"/>
      <c r="CAO10" s="521"/>
      <c r="CAS10" s="521"/>
      <c r="CAW10" s="521"/>
      <c r="CBA10" s="521"/>
      <c r="CBE10" s="521"/>
      <c r="CBI10" s="521"/>
      <c r="CBM10" s="521"/>
      <c r="CBQ10" s="521"/>
      <c r="CBU10" s="521"/>
      <c r="CBY10" s="521"/>
      <c r="CCC10" s="521"/>
      <c r="CCG10" s="521"/>
      <c r="CCK10" s="521"/>
      <c r="CCO10" s="521"/>
      <c r="CCS10" s="521"/>
      <c r="CCW10" s="521"/>
      <c r="CDA10" s="521"/>
      <c r="CDE10" s="521"/>
      <c r="CDI10" s="521"/>
      <c r="CDM10" s="521"/>
      <c r="CDQ10" s="521"/>
      <c r="CDU10" s="521"/>
      <c r="CDY10" s="521"/>
      <c r="CEC10" s="521"/>
      <c r="CEG10" s="521"/>
      <c r="CEK10" s="521"/>
      <c r="CEO10" s="521"/>
      <c r="CES10" s="521"/>
      <c r="CEW10" s="521"/>
      <c r="CFA10" s="521"/>
      <c r="CFE10" s="521"/>
      <c r="CFI10" s="521"/>
      <c r="CFM10" s="521"/>
      <c r="CFQ10" s="521"/>
      <c r="CFU10" s="521"/>
      <c r="CFY10" s="521"/>
      <c r="CGC10" s="521"/>
      <c r="CGG10" s="521"/>
      <c r="CGK10" s="521"/>
      <c r="CGO10" s="521"/>
      <c r="CGS10" s="521"/>
      <c r="CGW10" s="521"/>
      <c r="CHA10" s="521"/>
      <c r="CHE10" s="521"/>
      <c r="CHI10" s="521"/>
      <c r="CHM10" s="521"/>
      <c r="CHQ10" s="521"/>
      <c r="CHU10" s="521"/>
      <c r="CHY10" s="521"/>
      <c r="CIC10" s="521"/>
      <c r="CIG10" s="521"/>
      <c r="CIK10" s="521"/>
      <c r="CIO10" s="521"/>
      <c r="CIS10" s="521"/>
      <c r="CIW10" s="521"/>
      <c r="CJA10" s="521"/>
      <c r="CJE10" s="521"/>
      <c r="CJI10" s="521"/>
      <c r="CJM10" s="521"/>
      <c r="CJQ10" s="521"/>
      <c r="CJU10" s="521"/>
      <c r="CJY10" s="521"/>
      <c r="CKC10" s="521"/>
      <c r="CKG10" s="521"/>
      <c r="CKK10" s="521"/>
      <c r="CKO10" s="521"/>
      <c r="CKS10" s="521"/>
      <c r="CKW10" s="521"/>
      <c r="CLA10" s="521"/>
      <c r="CLE10" s="521"/>
      <c r="CLI10" s="521"/>
      <c r="CLM10" s="521"/>
      <c r="CLQ10" s="521"/>
      <c r="CLU10" s="521"/>
      <c r="CLY10" s="521"/>
      <c r="CMC10" s="521"/>
      <c r="CMG10" s="521"/>
      <c r="CMK10" s="521"/>
      <c r="CMO10" s="521"/>
      <c r="CMS10" s="521"/>
      <c r="CMW10" s="521"/>
      <c r="CNA10" s="521"/>
      <c r="CNE10" s="521"/>
      <c r="CNI10" s="521"/>
      <c r="CNM10" s="521"/>
      <c r="CNQ10" s="521"/>
      <c r="CNU10" s="521"/>
      <c r="CNY10" s="521"/>
      <c r="COC10" s="521"/>
      <c r="COG10" s="521"/>
      <c r="COK10" s="521"/>
      <c r="COO10" s="521"/>
      <c r="COS10" s="521"/>
      <c r="COW10" s="521"/>
      <c r="CPA10" s="521"/>
      <c r="CPE10" s="521"/>
      <c r="CPI10" s="521"/>
      <c r="CPM10" s="521"/>
      <c r="CPQ10" s="521"/>
      <c r="CPU10" s="521"/>
      <c r="CPY10" s="521"/>
      <c r="CQC10" s="521"/>
      <c r="CQG10" s="521"/>
      <c r="CQK10" s="521"/>
      <c r="CQO10" s="521"/>
      <c r="CQS10" s="521"/>
      <c r="CQW10" s="521"/>
      <c r="CRA10" s="521"/>
      <c r="CRE10" s="521"/>
      <c r="CRI10" s="521"/>
      <c r="CRM10" s="521"/>
      <c r="CRQ10" s="521"/>
      <c r="CRU10" s="521"/>
      <c r="CRY10" s="521"/>
      <c r="CSC10" s="521"/>
      <c r="CSG10" s="521"/>
      <c r="CSK10" s="521"/>
      <c r="CSO10" s="521"/>
      <c r="CSS10" s="521"/>
      <c r="CSW10" s="521"/>
      <c r="CTA10" s="521"/>
      <c r="CTE10" s="521"/>
      <c r="CTI10" s="521"/>
      <c r="CTM10" s="521"/>
      <c r="CTQ10" s="521"/>
      <c r="CTU10" s="521"/>
      <c r="CTY10" s="521"/>
      <c r="CUC10" s="521"/>
      <c r="CUG10" s="521"/>
      <c r="CUK10" s="521"/>
      <c r="CUO10" s="521"/>
      <c r="CUS10" s="521"/>
      <c r="CUW10" s="521"/>
      <c r="CVA10" s="521"/>
      <c r="CVE10" s="521"/>
      <c r="CVI10" s="521"/>
      <c r="CVM10" s="521"/>
      <c r="CVQ10" s="521"/>
      <c r="CVU10" s="521"/>
      <c r="CVY10" s="521"/>
      <c r="CWC10" s="521"/>
      <c r="CWG10" s="521"/>
      <c r="CWK10" s="521"/>
      <c r="CWO10" s="521"/>
      <c r="CWS10" s="521"/>
      <c r="CWW10" s="521"/>
      <c r="CXA10" s="521"/>
      <c r="CXE10" s="521"/>
      <c r="CXI10" s="521"/>
      <c r="CXM10" s="521"/>
      <c r="CXQ10" s="521"/>
      <c r="CXU10" s="521"/>
      <c r="CXY10" s="521"/>
      <c r="CYC10" s="521"/>
      <c r="CYG10" s="521"/>
      <c r="CYK10" s="521"/>
      <c r="CYO10" s="521"/>
      <c r="CYS10" s="521"/>
      <c r="CYW10" s="521"/>
      <c r="CZA10" s="521"/>
      <c r="CZE10" s="521"/>
      <c r="CZI10" s="521"/>
      <c r="CZM10" s="521"/>
      <c r="CZQ10" s="521"/>
      <c r="CZU10" s="521"/>
      <c r="CZY10" s="521"/>
      <c r="DAC10" s="521"/>
      <c r="DAG10" s="521"/>
      <c r="DAK10" s="521"/>
      <c r="DAO10" s="521"/>
      <c r="DAS10" s="521"/>
      <c r="DAW10" s="521"/>
      <c r="DBA10" s="521"/>
      <c r="DBE10" s="521"/>
      <c r="DBI10" s="521"/>
      <c r="DBM10" s="521"/>
      <c r="DBQ10" s="521"/>
      <c r="DBU10" s="521"/>
      <c r="DBY10" s="521"/>
      <c r="DCC10" s="521"/>
      <c r="DCG10" s="521"/>
      <c r="DCK10" s="521"/>
      <c r="DCO10" s="521"/>
      <c r="DCS10" s="521"/>
      <c r="DCW10" s="521"/>
      <c r="DDA10" s="521"/>
      <c r="DDE10" s="521"/>
      <c r="DDI10" s="521"/>
      <c r="DDM10" s="521"/>
      <c r="DDQ10" s="521"/>
      <c r="DDU10" s="521"/>
      <c r="DDY10" s="521"/>
      <c r="DEC10" s="521"/>
      <c r="DEG10" s="521"/>
      <c r="DEK10" s="521"/>
      <c r="DEO10" s="521"/>
      <c r="DES10" s="521"/>
      <c r="DEW10" s="521"/>
      <c r="DFA10" s="521"/>
      <c r="DFE10" s="521"/>
      <c r="DFI10" s="521"/>
      <c r="DFM10" s="521"/>
      <c r="DFQ10" s="521"/>
      <c r="DFU10" s="521"/>
      <c r="DFY10" s="521"/>
      <c r="DGC10" s="521"/>
      <c r="DGG10" s="521"/>
      <c r="DGK10" s="521"/>
      <c r="DGO10" s="521"/>
      <c r="DGS10" s="521"/>
      <c r="DGW10" s="521"/>
      <c r="DHA10" s="521"/>
      <c r="DHE10" s="521"/>
      <c r="DHI10" s="521"/>
      <c r="DHM10" s="521"/>
      <c r="DHQ10" s="521"/>
      <c r="DHU10" s="521"/>
      <c r="DHY10" s="521"/>
      <c r="DIC10" s="521"/>
      <c r="DIG10" s="521"/>
      <c r="DIK10" s="521"/>
      <c r="DIO10" s="521"/>
      <c r="DIS10" s="521"/>
      <c r="DIW10" s="521"/>
      <c r="DJA10" s="521"/>
      <c r="DJE10" s="521"/>
      <c r="DJI10" s="521"/>
      <c r="DJM10" s="521"/>
      <c r="DJQ10" s="521"/>
      <c r="DJU10" s="521"/>
      <c r="DJY10" s="521"/>
      <c r="DKC10" s="521"/>
      <c r="DKG10" s="521"/>
      <c r="DKK10" s="521"/>
      <c r="DKO10" s="521"/>
      <c r="DKS10" s="521"/>
      <c r="DKW10" s="521"/>
      <c r="DLA10" s="521"/>
      <c r="DLE10" s="521"/>
      <c r="DLI10" s="521"/>
      <c r="DLM10" s="521"/>
      <c r="DLQ10" s="521"/>
      <c r="DLU10" s="521"/>
      <c r="DLY10" s="521"/>
      <c r="DMC10" s="521"/>
      <c r="DMG10" s="521"/>
      <c r="DMK10" s="521"/>
      <c r="DMO10" s="521"/>
      <c r="DMS10" s="521"/>
      <c r="DMW10" s="521"/>
      <c r="DNA10" s="521"/>
      <c r="DNE10" s="521"/>
      <c r="DNI10" s="521"/>
      <c r="DNM10" s="521"/>
      <c r="DNQ10" s="521"/>
      <c r="DNU10" s="521"/>
      <c r="DNY10" s="521"/>
      <c r="DOC10" s="521"/>
      <c r="DOG10" s="521"/>
      <c r="DOK10" s="521"/>
      <c r="DOO10" s="521"/>
      <c r="DOS10" s="521"/>
      <c r="DOW10" s="521"/>
      <c r="DPA10" s="521"/>
      <c r="DPE10" s="521"/>
      <c r="DPI10" s="521"/>
      <c r="DPM10" s="521"/>
      <c r="DPQ10" s="521"/>
      <c r="DPU10" s="521"/>
      <c r="DPY10" s="521"/>
      <c r="DQC10" s="521"/>
      <c r="DQG10" s="521"/>
      <c r="DQK10" s="521"/>
      <c r="DQO10" s="521"/>
      <c r="DQS10" s="521"/>
      <c r="DQW10" s="521"/>
      <c r="DRA10" s="521"/>
      <c r="DRE10" s="521"/>
      <c r="DRI10" s="521"/>
      <c r="DRM10" s="521"/>
      <c r="DRQ10" s="521"/>
      <c r="DRU10" s="521"/>
      <c r="DRY10" s="521"/>
      <c r="DSC10" s="521"/>
      <c r="DSG10" s="521"/>
      <c r="DSK10" s="521"/>
      <c r="DSO10" s="521"/>
      <c r="DSS10" s="521"/>
      <c r="DSW10" s="521"/>
      <c r="DTA10" s="521"/>
      <c r="DTE10" s="521"/>
      <c r="DTI10" s="521"/>
      <c r="DTM10" s="521"/>
      <c r="DTQ10" s="521"/>
      <c r="DTU10" s="521"/>
      <c r="DTY10" s="521"/>
      <c r="DUC10" s="521"/>
      <c r="DUG10" s="521"/>
      <c r="DUK10" s="521"/>
      <c r="DUO10" s="521"/>
      <c r="DUS10" s="521"/>
      <c r="DUW10" s="521"/>
      <c r="DVA10" s="521"/>
      <c r="DVE10" s="521"/>
      <c r="DVI10" s="521"/>
      <c r="DVM10" s="521"/>
      <c r="DVQ10" s="521"/>
      <c r="DVU10" s="521"/>
      <c r="DVY10" s="521"/>
      <c r="DWC10" s="521"/>
      <c r="DWG10" s="521"/>
      <c r="DWK10" s="521"/>
      <c r="DWO10" s="521"/>
      <c r="DWS10" s="521"/>
      <c r="DWW10" s="521"/>
      <c r="DXA10" s="521"/>
      <c r="DXE10" s="521"/>
      <c r="DXI10" s="521"/>
      <c r="DXM10" s="521"/>
      <c r="DXQ10" s="521"/>
      <c r="DXU10" s="521"/>
      <c r="DXY10" s="521"/>
      <c r="DYC10" s="521"/>
      <c r="DYG10" s="521"/>
      <c r="DYK10" s="521"/>
      <c r="DYO10" s="521"/>
      <c r="DYS10" s="521"/>
      <c r="DYW10" s="521"/>
      <c r="DZA10" s="521"/>
      <c r="DZE10" s="521"/>
      <c r="DZI10" s="521"/>
      <c r="DZM10" s="521"/>
      <c r="DZQ10" s="521"/>
      <c r="DZU10" s="521"/>
      <c r="DZY10" s="521"/>
      <c r="EAC10" s="521"/>
      <c r="EAG10" s="521"/>
      <c r="EAK10" s="521"/>
      <c r="EAO10" s="521"/>
      <c r="EAS10" s="521"/>
      <c r="EAW10" s="521"/>
      <c r="EBA10" s="521"/>
      <c r="EBE10" s="521"/>
      <c r="EBI10" s="521"/>
      <c r="EBM10" s="521"/>
      <c r="EBQ10" s="521"/>
      <c r="EBU10" s="521"/>
      <c r="EBY10" s="521"/>
      <c r="ECC10" s="521"/>
      <c r="ECG10" s="521"/>
      <c r="ECK10" s="521"/>
      <c r="ECO10" s="521"/>
      <c r="ECS10" s="521"/>
      <c r="ECW10" s="521"/>
      <c r="EDA10" s="521"/>
      <c r="EDE10" s="521"/>
      <c r="EDI10" s="521"/>
      <c r="EDM10" s="521"/>
      <c r="EDQ10" s="521"/>
      <c r="EDU10" s="521"/>
      <c r="EDY10" s="521"/>
      <c r="EEC10" s="521"/>
      <c r="EEG10" s="521"/>
      <c r="EEK10" s="521"/>
      <c r="EEO10" s="521"/>
      <c r="EES10" s="521"/>
      <c r="EEW10" s="521"/>
      <c r="EFA10" s="521"/>
      <c r="EFE10" s="521"/>
      <c r="EFI10" s="521"/>
      <c r="EFM10" s="521"/>
      <c r="EFQ10" s="521"/>
      <c r="EFU10" s="521"/>
      <c r="EFY10" s="521"/>
      <c r="EGC10" s="521"/>
      <c r="EGG10" s="521"/>
      <c r="EGK10" s="521"/>
      <c r="EGO10" s="521"/>
      <c r="EGS10" s="521"/>
      <c r="EGW10" s="521"/>
      <c r="EHA10" s="521"/>
      <c r="EHE10" s="521"/>
      <c r="EHI10" s="521"/>
      <c r="EHM10" s="521"/>
      <c r="EHQ10" s="521"/>
      <c r="EHU10" s="521"/>
      <c r="EHY10" s="521"/>
      <c r="EIC10" s="521"/>
      <c r="EIG10" s="521"/>
      <c r="EIK10" s="521"/>
      <c r="EIO10" s="521"/>
      <c r="EIS10" s="521"/>
      <c r="EIW10" s="521"/>
      <c r="EJA10" s="521"/>
      <c r="EJE10" s="521"/>
      <c r="EJI10" s="521"/>
      <c r="EJM10" s="521"/>
      <c r="EJQ10" s="521"/>
      <c r="EJU10" s="521"/>
      <c r="EJY10" s="521"/>
      <c r="EKC10" s="521"/>
      <c r="EKG10" s="521"/>
      <c r="EKK10" s="521"/>
      <c r="EKO10" s="521"/>
      <c r="EKS10" s="521"/>
      <c r="EKW10" s="521"/>
      <c r="ELA10" s="521"/>
      <c r="ELE10" s="521"/>
      <c r="ELI10" s="521"/>
      <c r="ELM10" s="521"/>
      <c r="ELQ10" s="521"/>
      <c r="ELU10" s="521"/>
      <c r="ELY10" s="521"/>
      <c r="EMC10" s="521"/>
      <c r="EMG10" s="521"/>
      <c r="EMK10" s="521"/>
      <c r="EMO10" s="521"/>
      <c r="EMS10" s="521"/>
      <c r="EMW10" s="521"/>
      <c r="ENA10" s="521"/>
      <c r="ENE10" s="521"/>
      <c r="ENI10" s="521"/>
      <c r="ENM10" s="521"/>
      <c r="ENQ10" s="521"/>
      <c r="ENU10" s="521"/>
      <c r="ENY10" s="521"/>
      <c r="EOC10" s="521"/>
      <c r="EOG10" s="521"/>
      <c r="EOK10" s="521"/>
      <c r="EOO10" s="521"/>
      <c r="EOS10" s="521"/>
      <c r="EOW10" s="521"/>
      <c r="EPA10" s="521"/>
      <c r="EPE10" s="521"/>
      <c r="EPI10" s="521"/>
      <c r="EPM10" s="521"/>
      <c r="EPQ10" s="521"/>
      <c r="EPU10" s="521"/>
      <c r="EPY10" s="521"/>
      <c r="EQC10" s="521"/>
      <c r="EQG10" s="521"/>
      <c r="EQK10" s="521"/>
      <c r="EQO10" s="521"/>
      <c r="EQS10" s="521"/>
      <c r="EQW10" s="521"/>
      <c r="ERA10" s="521"/>
      <c r="ERE10" s="521"/>
      <c r="ERI10" s="521"/>
      <c r="ERM10" s="521"/>
      <c r="ERQ10" s="521"/>
      <c r="ERU10" s="521"/>
      <c r="ERY10" s="521"/>
      <c r="ESC10" s="521"/>
      <c r="ESG10" s="521"/>
      <c r="ESK10" s="521"/>
      <c r="ESO10" s="521"/>
      <c r="ESS10" s="521"/>
      <c r="ESW10" s="521"/>
      <c r="ETA10" s="521"/>
      <c r="ETE10" s="521"/>
      <c r="ETI10" s="521"/>
      <c r="ETM10" s="521"/>
      <c r="ETQ10" s="521"/>
      <c r="ETU10" s="521"/>
      <c r="ETY10" s="521"/>
      <c r="EUC10" s="521"/>
      <c r="EUG10" s="521"/>
      <c r="EUK10" s="521"/>
      <c r="EUO10" s="521"/>
      <c r="EUS10" s="521"/>
      <c r="EUW10" s="521"/>
      <c r="EVA10" s="521"/>
      <c r="EVE10" s="521"/>
      <c r="EVI10" s="521"/>
      <c r="EVM10" s="521"/>
      <c r="EVQ10" s="521"/>
      <c r="EVU10" s="521"/>
      <c r="EVY10" s="521"/>
      <c r="EWC10" s="521"/>
      <c r="EWG10" s="521"/>
      <c r="EWK10" s="521"/>
      <c r="EWO10" s="521"/>
      <c r="EWS10" s="521"/>
      <c r="EWW10" s="521"/>
      <c r="EXA10" s="521"/>
      <c r="EXE10" s="521"/>
      <c r="EXI10" s="521"/>
      <c r="EXM10" s="521"/>
      <c r="EXQ10" s="521"/>
      <c r="EXU10" s="521"/>
      <c r="EXY10" s="521"/>
      <c r="EYC10" s="521"/>
      <c r="EYG10" s="521"/>
      <c r="EYK10" s="521"/>
      <c r="EYO10" s="521"/>
      <c r="EYS10" s="521"/>
      <c r="EYW10" s="521"/>
      <c r="EZA10" s="521"/>
      <c r="EZE10" s="521"/>
      <c r="EZI10" s="521"/>
      <c r="EZM10" s="521"/>
      <c r="EZQ10" s="521"/>
      <c r="EZU10" s="521"/>
      <c r="EZY10" s="521"/>
      <c r="FAC10" s="521"/>
      <c r="FAG10" s="521"/>
      <c r="FAK10" s="521"/>
      <c r="FAO10" s="521"/>
      <c r="FAS10" s="521"/>
      <c r="FAW10" s="521"/>
      <c r="FBA10" s="521"/>
      <c r="FBE10" s="521"/>
      <c r="FBI10" s="521"/>
      <c r="FBM10" s="521"/>
      <c r="FBQ10" s="521"/>
      <c r="FBU10" s="521"/>
      <c r="FBY10" s="521"/>
      <c r="FCC10" s="521"/>
      <c r="FCG10" s="521"/>
      <c r="FCK10" s="521"/>
      <c r="FCO10" s="521"/>
      <c r="FCS10" s="521"/>
      <c r="FCW10" s="521"/>
      <c r="FDA10" s="521"/>
      <c r="FDE10" s="521"/>
      <c r="FDI10" s="521"/>
      <c r="FDM10" s="521"/>
      <c r="FDQ10" s="521"/>
      <c r="FDU10" s="521"/>
      <c r="FDY10" s="521"/>
      <c r="FEC10" s="521"/>
      <c r="FEG10" s="521"/>
      <c r="FEK10" s="521"/>
      <c r="FEO10" s="521"/>
      <c r="FES10" s="521"/>
      <c r="FEW10" s="521"/>
      <c r="FFA10" s="521"/>
      <c r="FFE10" s="521"/>
      <c r="FFI10" s="521"/>
      <c r="FFM10" s="521"/>
      <c r="FFQ10" s="521"/>
      <c r="FFU10" s="521"/>
      <c r="FFY10" s="521"/>
      <c r="FGC10" s="521"/>
      <c r="FGG10" s="521"/>
      <c r="FGK10" s="521"/>
      <c r="FGO10" s="521"/>
      <c r="FGS10" s="521"/>
      <c r="FGW10" s="521"/>
      <c r="FHA10" s="521"/>
      <c r="FHE10" s="521"/>
      <c r="FHI10" s="521"/>
      <c r="FHM10" s="521"/>
      <c r="FHQ10" s="521"/>
      <c r="FHU10" s="521"/>
      <c r="FHY10" s="521"/>
      <c r="FIC10" s="521"/>
      <c r="FIG10" s="521"/>
      <c r="FIK10" s="521"/>
      <c r="FIO10" s="521"/>
      <c r="FIS10" s="521"/>
      <c r="FIW10" s="521"/>
      <c r="FJA10" s="521"/>
      <c r="FJE10" s="521"/>
      <c r="FJI10" s="521"/>
      <c r="FJM10" s="521"/>
      <c r="FJQ10" s="521"/>
      <c r="FJU10" s="521"/>
      <c r="FJY10" s="521"/>
      <c r="FKC10" s="521"/>
      <c r="FKG10" s="521"/>
      <c r="FKK10" s="521"/>
      <c r="FKO10" s="521"/>
      <c r="FKS10" s="521"/>
      <c r="FKW10" s="521"/>
      <c r="FLA10" s="521"/>
      <c r="FLE10" s="521"/>
      <c r="FLI10" s="521"/>
      <c r="FLM10" s="521"/>
      <c r="FLQ10" s="521"/>
      <c r="FLU10" s="521"/>
      <c r="FLY10" s="521"/>
      <c r="FMC10" s="521"/>
      <c r="FMG10" s="521"/>
      <c r="FMK10" s="521"/>
      <c r="FMO10" s="521"/>
      <c r="FMS10" s="521"/>
      <c r="FMW10" s="521"/>
      <c r="FNA10" s="521"/>
      <c r="FNE10" s="521"/>
      <c r="FNI10" s="521"/>
      <c r="FNM10" s="521"/>
      <c r="FNQ10" s="521"/>
      <c r="FNU10" s="521"/>
      <c r="FNY10" s="521"/>
      <c r="FOC10" s="521"/>
      <c r="FOG10" s="521"/>
      <c r="FOK10" s="521"/>
      <c r="FOO10" s="521"/>
      <c r="FOS10" s="521"/>
      <c r="FOW10" s="521"/>
      <c r="FPA10" s="521"/>
      <c r="FPE10" s="521"/>
      <c r="FPI10" s="521"/>
      <c r="FPM10" s="521"/>
      <c r="FPQ10" s="521"/>
      <c r="FPU10" s="521"/>
      <c r="FPY10" s="521"/>
      <c r="FQC10" s="521"/>
      <c r="FQG10" s="521"/>
      <c r="FQK10" s="521"/>
      <c r="FQO10" s="521"/>
      <c r="FQS10" s="521"/>
      <c r="FQW10" s="521"/>
      <c r="FRA10" s="521"/>
      <c r="FRE10" s="521"/>
      <c r="FRI10" s="521"/>
      <c r="FRM10" s="521"/>
      <c r="FRQ10" s="521"/>
      <c r="FRU10" s="521"/>
      <c r="FRY10" s="521"/>
      <c r="FSC10" s="521"/>
      <c r="FSG10" s="521"/>
      <c r="FSK10" s="521"/>
      <c r="FSO10" s="521"/>
      <c r="FSS10" s="521"/>
      <c r="FSW10" s="521"/>
      <c r="FTA10" s="521"/>
      <c r="FTE10" s="521"/>
      <c r="FTI10" s="521"/>
      <c r="FTM10" s="521"/>
      <c r="FTQ10" s="521"/>
      <c r="FTU10" s="521"/>
      <c r="FTY10" s="521"/>
      <c r="FUC10" s="521"/>
      <c r="FUG10" s="521"/>
      <c r="FUK10" s="521"/>
      <c r="FUO10" s="521"/>
      <c r="FUS10" s="521"/>
      <c r="FUW10" s="521"/>
      <c r="FVA10" s="521"/>
      <c r="FVE10" s="521"/>
      <c r="FVI10" s="521"/>
      <c r="FVM10" s="521"/>
      <c r="FVQ10" s="521"/>
      <c r="FVU10" s="521"/>
      <c r="FVY10" s="521"/>
      <c r="FWC10" s="521"/>
      <c r="FWG10" s="521"/>
      <c r="FWK10" s="521"/>
      <c r="FWO10" s="521"/>
      <c r="FWS10" s="521"/>
      <c r="FWW10" s="521"/>
      <c r="FXA10" s="521"/>
      <c r="FXE10" s="521"/>
      <c r="FXI10" s="521"/>
      <c r="FXM10" s="521"/>
      <c r="FXQ10" s="521"/>
      <c r="FXU10" s="521"/>
      <c r="FXY10" s="521"/>
      <c r="FYC10" s="521"/>
      <c r="FYG10" s="521"/>
      <c r="FYK10" s="521"/>
      <c r="FYO10" s="521"/>
      <c r="FYS10" s="521"/>
      <c r="FYW10" s="521"/>
      <c r="FZA10" s="521"/>
      <c r="FZE10" s="521"/>
      <c r="FZI10" s="521"/>
      <c r="FZM10" s="521"/>
      <c r="FZQ10" s="521"/>
      <c r="FZU10" s="521"/>
      <c r="FZY10" s="521"/>
      <c r="GAC10" s="521"/>
      <c r="GAG10" s="521"/>
      <c r="GAK10" s="521"/>
      <c r="GAO10" s="521"/>
      <c r="GAS10" s="521"/>
      <c r="GAW10" s="521"/>
      <c r="GBA10" s="521"/>
      <c r="GBE10" s="521"/>
      <c r="GBI10" s="521"/>
      <c r="GBM10" s="521"/>
      <c r="GBQ10" s="521"/>
      <c r="GBU10" s="521"/>
      <c r="GBY10" s="521"/>
      <c r="GCC10" s="521"/>
      <c r="GCG10" s="521"/>
      <c r="GCK10" s="521"/>
      <c r="GCO10" s="521"/>
      <c r="GCS10" s="521"/>
      <c r="GCW10" s="521"/>
      <c r="GDA10" s="521"/>
      <c r="GDE10" s="521"/>
      <c r="GDI10" s="521"/>
      <c r="GDM10" s="521"/>
      <c r="GDQ10" s="521"/>
      <c r="GDU10" s="521"/>
      <c r="GDY10" s="521"/>
      <c r="GEC10" s="521"/>
      <c r="GEG10" s="521"/>
      <c r="GEK10" s="521"/>
      <c r="GEO10" s="521"/>
      <c r="GES10" s="521"/>
      <c r="GEW10" s="521"/>
      <c r="GFA10" s="521"/>
      <c r="GFE10" s="521"/>
      <c r="GFI10" s="521"/>
      <c r="GFM10" s="521"/>
      <c r="GFQ10" s="521"/>
      <c r="GFU10" s="521"/>
      <c r="GFY10" s="521"/>
      <c r="GGC10" s="521"/>
      <c r="GGG10" s="521"/>
      <c r="GGK10" s="521"/>
      <c r="GGO10" s="521"/>
      <c r="GGS10" s="521"/>
      <c r="GGW10" s="521"/>
      <c r="GHA10" s="521"/>
      <c r="GHE10" s="521"/>
      <c r="GHI10" s="521"/>
      <c r="GHM10" s="521"/>
      <c r="GHQ10" s="521"/>
      <c r="GHU10" s="521"/>
      <c r="GHY10" s="521"/>
      <c r="GIC10" s="521"/>
      <c r="GIG10" s="521"/>
      <c r="GIK10" s="521"/>
      <c r="GIO10" s="521"/>
      <c r="GIS10" s="521"/>
      <c r="GIW10" s="521"/>
      <c r="GJA10" s="521"/>
      <c r="GJE10" s="521"/>
      <c r="GJI10" s="521"/>
      <c r="GJM10" s="521"/>
      <c r="GJQ10" s="521"/>
      <c r="GJU10" s="521"/>
      <c r="GJY10" s="521"/>
      <c r="GKC10" s="521"/>
      <c r="GKG10" s="521"/>
      <c r="GKK10" s="521"/>
      <c r="GKO10" s="521"/>
      <c r="GKS10" s="521"/>
      <c r="GKW10" s="521"/>
      <c r="GLA10" s="521"/>
      <c r="GLE10" s="521"/>
      <c r="GLI10" s="521"/>
      <c r="GLM10" s="521"/>
      <c r="GLQ10" s="521"/>
      <c r="GLU10" s="521"/>
      <c r="GLY10" s="521"/>
      <c r="GMC10" s="521"/>
      <c r="GMG10" s="521"/>
      <c r="GMK10" s="521"/>
      <c r="GMO10" s="521"/>
      <c r="GMS10" s="521"/>
      <c r="GMW10" s="521"/>
      <c r="GNA10" s="521"/>
      <c r="GNE10" s="521"/>
      <c r="GNI10" s="521"/>
      <c r="GNM10" s="521"/>
      <c r="GNQ10" s="521"/>
      <c r="GNU10" s="521"/>
      <c r="GNY10" s="521"/>
      <c r="GOC10" s="521"/>
      <c r="GOG10" s="521"/>
      <c r="GOK10" s="521"/>
      <c r="GOO10" s="521"/>
      <c r="GOS10" s="521"/>
      <c r="GOW10" s="521"/>
      <c r="GPA10" s="521"/>
      <c r="GPE10" s="521"/>
      <c r="GPI10" s="521"/>
      <c r="GPM10" s="521"/>
      <c r="GPQ10" s="521"/>
      <c r="GPU10" s="521"/>
      <c r="GPY10" s="521"/>
      <c r="GQC10" s="521"/>
      <c r="GQG10" s="521"/>
      <c r="GQK10" s="521"/>
      <c r="GQO10" s="521"/>
      <c r="GQS10" s="521"/>
      <c r="GQW10" s="521"/>
      <c r="GRA10" s="521"/>
      <c r="GRE10" s="521"/>
      <c r="GRI10" s="521"/>
      <c r="GRM10" s="521"/>
      <c r="GRQ10" s="521"/>
      <c r="GRU10" s="521"/>
      <c r="GRY10" s="521"/>
      <c r="GSC10" s="521"/>
      <c r="GSG10" s="521"/>
      <c r="GSK10" s="521"/>
      <c r="GSO10" s="521"/>
      <c r="GSS10" s="521"/>
      <c r="GSW10" s="521"/>
      <c r="GTA10" s="521"/>
      <c r="GTE10" s="521"/>
      <c r="GTI10" s="521"/>
      <c r="GTM10" s="521"/>
      <c r="GTQ10" s="521"/>
      <c r="GTU10" s="521"/>
      <c r="GTY10" s="521"/>
      <c r="GUC10" s="521"/>
      <c r="GUG10" s="521"/>
      <c r="GUK10" s="521"/>
      <c r="GUO10" s="521"/>
      <c r="GUS10" s="521"/>
      <c r="GUW10" s="521"/>
      <c r="GVA10" s="521"/>
      <c r="GVE10" s="521"/>
      <c r="GVI10" s="521"/>
      <c r="GVM10" s="521"/>
      <c r="GVQ10" s="521"/>
      <c r="GVU10" s="521"/>
      <c r="GVY10" s="521"/>
      <c r="GWC10" s="521"/>
      <c r="GWG10" s="521"/>
      <c r="GWK10" s="521"/>
      <c r="GWO10" s="521"/>
      <c r="GWS10" s="521"/>
      <c r="GWW10" s="521"/>
      <c r="GXA10" s="521"/>
      <c r="GXE10" s="521"/>
      <c r="GXI10" s="521"/>
      <c r="GXM10" s="521"/>
      <c r="GXQ10" s="521"/>
      <c r="GXU10" s="521"/>
      <c r="GXY10" s="521"/>
      <c r="GYC10" s="521"/>
      <c r="GYG10" s="521"/>
      <c r="GYK10" s="521"/>
      <c r="GYO10" s="521"/>
      <c r="GYS10" s="521"/>
      <c r="GYW10" s="521"/>
      <c r="GZA10" s="521"/>
      <c r="GZE10" s="521"/>
      <c r="GZI10" s="521"/>
      <c r="GZM10" s="521"/>
      <c r="GZQ10" s="521"/>
      <c r="GZU10" s="521"/>
      <c r="GZY10" s="521"/>
      <c r="HAC10" s="521"/>
      <c r="HAG10" s="521"/>
      <c r="HAK10" s="521"/>
      <c r="HAO10" s="521"/>
      <c r="HAS10" s="521"/>
      <c r="HAW10" s="521"/>
      <c r="HBA10" s="521"/>
      <c r="HBE10" s="521"/>
      <c r="HBI10" s="521"/>
      <c r="HBM10" s="521"/>
      <c r="HBQ10" s="521"/>
      <c r="HBU10" s="521"/>
      <c r="HBY10" s="521"/>
      <c r="HCC10" s="521"/>
      <c r="HCG10" s="521"/>
      <c r="HCK10" s="521"/>
      <c r="HCO10" s="521"/>
      <c r="HCS10" s="521"/>
      <c r="HCW10" s="521"/>
      <c r="HDA10" s="521"/>
      <c r="HDE10" s="521"/>
      <c r="HDI10" s="521"/>
      <c r="HDM10" s="521"/>
      <c r="HDQ10" s="521"/>
      <c r="HDU10" s="521"/>
      <c r="HDY10" s="521"/>
      <c r="HEC10" s="521"/>
      <c r="HEG10" s="521"/>
      <c r="HEK10" s="521"/>
      <c r="HEO10" s="521"/>
      <c r="HES10" s="521"/>
      <c r="HEW10" s="521"/>
      <c r="HFA10" s="521"/>
      <c r="HFE10" s="521"/>
      <c r="HFI10" s="521"/>
      <c r="HFM10" s="521"/>
      <c r="HFQ10" s="521"/>
      <c r="HFU10" s="521"/>
      <c r="HFY10" s="521"/>
      <c r="HGC10" s="521"/>
      <c r="HGG10" s="521"/>
      <c r="HGK10" s="521"/>
      <c r="HGO10" s="521"/>
      <c r="HGS10" s="521"/>
      <c r="HGW10" s="521"/>
      <c r="HHA10" s="521"/>
      <c r="HHE10" s="521"/>
      <c r="HHI10" s="521"/>
      <c r="HHM10" s="521"/>
      <c r="HHQ10" s="521"/>
      <c r="HHU10" s="521"/>
      <c r="HHY10" s="521"/>
      <c r="HIC10" s="521"/>
      <c r="HIG10" s="521"/>
      <c r="HIK10" s="521"/>
      <c r="HIO10" s="521"/>
      <c r="HIS10" s="521"/>
      <c r="HIW10" s="521"/>
      <c r="HJA10" s="521"/>
      <c r="HJE10" s="521"/>
      <c r="HJI10" s="521"/>
      <c r="HJM10" s="521"/>
      <c r="HJQ10" s="521"/>
      <c r="HJU10" s="521"/>
      <c r="HJY10" s="521"/>
      <c r="HKC10" s="521"/>
      <c r="HKG10" s="521"/>
      <c r="HKK10" s="521"/>
      <c r="HKO10" s="521"/>
      <c r="HKS10" s="521"/>
      <c r="HKW10" s="521"/>
      <c r="HLA10" s="521"/>
      <c r="HLE10" s="521"/>
      <c r="HLI10" s="521"/>
      <c r="HLM10" s="521"/>
      <c r="HLQ10" s="521"/>
      <c r="HLU10" s="521"/>
      <c r="HLY10" s="521"/>
      <c r="HMC10" s="521"/>
      <c r="HMG10" s="521"/>
      <c r="HMK10" s="521"/>
      <c r="HMO10" s="521"/>
      <c r="HMS10" s="521"/>
      <c r="HMW10" s="521"/>
      <c r="HNA10" s="521"/>
      <c r="HNE10" s="521"/>
      <c r="HNI10" s="521"/>
      <c r="HNM10" s="521"/>
      <c r="HNQ10" s="521"/>
      <c r="HNU10" s="521"/>
      <c r="HNY10" s="521"/>
      <c r="HOC10" s="521"/>
      <c r="HOG10" s="521"/>
      <c r="HOK10" s="521"/>
      <c r="HOO10" s="521"/>
      <c r="HOS10" s="521"/>
      <c r="HOW10" s="521"/>
      <c r="HPA10" s="521"/>
      <c r="HPE10" s="521"/>
      <c r="HPI10" s="521"/>
      <c r="HPM10" s="521"/>
      <c r="HPQ10" s="521"/>
      <c r="HPU10" s="521"/>
      <c r="HPY10" s="521"/>
      <c r="HQC10" s="521"/>
      <c r="HQG10" s="521"/>
      <c r="HQK10" s="521"/>
      <c r="HQO10" s="521"/>
      <c r="HQS10" s="521"/>
      <c r="HQW10" s="521"/>
      <c r="HRA10" s="521"/>
      <c r="HRE10" s="521"/>
      <c r="HRI10" s="521"/>
      <c r="HRM10" s="521"/>
      <c r="HRQ10" s="521"/>
      <c r="HRU10" s="521"/>
      <c r="HRY10" s="521"/>
      <c r="HSC10" s="521"/>
      <c r="HSG10" s="521"/>
      <c r="HSK10" s="521"/>
      <c r="HSO10" s="521"/>
      <c r="HSS10" s="521"/>
      <c r="HSW10" s="521"/>
      <c r="HTA10" s="521"/>
      <c r="HTE10" s="521"/>
      <c r="HTI10" s="521"/>
      <c r="HTM10" s="521"/>
      <c r="HTQ10" s="521"/>
      <c r="HTU10" s="521"/>
      <c r="HTY10" s="521"/>
      <c r="HUC10" s="521"/>
      <c r="HUG10" s="521"/>
      <c r="HUK10" s="521"/>
      <c r="HUO10" s="521"/>
      <c r="HUS10" s="521"/>
      <c r="HUW10" s="521"/>
      <c r="HVA10" s="521"/>
      <c r="HVE10" s="521"/>
      <c r="HVI10" s="521"/>
      <c r="HVM10" s="521"/>
      <c r="HVQ10" s="521"/>
      <c r="HVU10" s="521"/>
      <c r="HVY10" s="521"/>
      <c r="HWC10" s="521"/>
      <c r="HWG10" s="521"/>
      <c r="HWK10" s="521"/>
      <c r="HWO10" s="521"/>
      <c r="HWS10" s="521"/>
      <c r="HWW10" s="521"/>
      <c r="HXA10" s="521"/>
      <c r="HXE10" s="521"/>
      <c r="HXI10" s="521"/>
      <c r="HXM10" s="521"/>
      <c r="HXQ10" s="521"/>
      <c r="HXU10" s="521"/>
      <c r="HXY10" s="521"/>
      <c r="HYC10" s="521"/>
      <c r="HYG10" s="521"/>
      <c r="HYK10" s="521"/>
      <c r="HYO10" s="521"/>
      <c r="HYS10" s="521"/>
      <c r="HYW10" s="521"/>
      <c r="HZA10" s="521"/>
      <c r="HZE10" s="521"/>
      <c r="HZI10" s="521"/>
      <c r="HZM10" s="521"/>
      <c r="HZQ10" s="521"/>
      <c r="HZU10" s="521"/>
      <c r="HZY10" s="521"/>
      <c r="IAC10" s="521"/>
      <c r="IAG10" s="521"/>
      <c r="IAK10" s="521"/>
      <c r="IAO10" s="521"/>
      <c r="IAS10" s="521"/>
      <c r="IAW10" s="521"/>
      <c r="IBA10" s="521"/>
      <c r="IBE10" s="521"/>
      <c r="IBI10" s="521"/>
      <c r="IBM10" s="521"/>
      <c r="IBQ10" s="521"/>
      <c r="IBU10" s="521"/>
      <c r="IBY10" s="521"/>
      <c r="ICC10" s="521"/>
      <c r="ICG10" s="521"/>
      <c r="ICK10" s="521"/>
      <c r="ICO10" s="521"/>
      <c r="ICS10" s="521"/>
      <c r="ICW10" s="521"/>
      <c r="IDA10" s="521"/>
      <c r="IDE10" s="521"/>
      <c r="IDI10" s="521"/>
      <c r="IDM10" s="521"/>
      <c r="IDQ10" s="521"/>
      <c r="IDU10" s="521"/>
      <c r="IDY10" s="521"/>
      <c r="IEC10" s="521"/>
      <c r="IEG10" s="521"/>
      <c r="IEK10" s="521"/>
      <c r="IEO10" s="521"/>
      <c r="IES10" s="521"/>
      <c r="IEW10" s="521"/>
      <c r="IFA10" s="521"/>
      <c r="IFE10" s="521"/>
      <c r="IFI10" s="521"/>
      <c r="IFM10" s="521"/>
      <c r="IFQ10" s="521"/>
      <c r="IFU10" s="521"/>
      <c r="IFY10" s="521"/>
      <c r="IGC10" s="521"/>
      <c r="IGG10" s="521"/>
      <c r="IGK10" s="521"/>
      <c r="IGO10" s="521"/>
      <c r="IGS10" s="521"/>
      <c r="IGW10" s="521"/>
      <c r="IHA10" s="521"/>
      <c r="IHE10" s="521"/>
      <c r="IHI10" s="521"/>
      <c r="IHM10" s="521"/>
      <c r="IHQ10" s="521"/>
      <c r="IHU10" s="521"/>
      <c r="IHY10" s="521"/>
      <c r="IIC10" s="521"/>
      <c r="IIG10" s="521"/>
      <c r="IIK10" s="521"/>
      <c r="IIO10" s="521"/>
      <c r="IIS10" s="521"/>
      <c r="IIW10" s="521"/>
      <c r="IJA10" s="521"/>
      <c r="IJE10" s="521"/>
      <c r="IJI10" s="521"/>
      <c r="IJM10" s="521"/>
      <c r="IJQ10" s="521"/>
      <c r="IJU10" s="521"/>
      <c r="IJY10" s="521"/>
      <c r="IKC10" s="521"/>
      <c r="IKG10" s="521"/>
      <c r="IKK10" s="521"/>
      <c r="IKO10" s="521"/>
      <c r="IKS10" s="521"/>
      <c r="IKW10" s="521"/>
      <c r="ILA10" s="521"/>
      <c r="ILE10" s="521"/>
      <c r="ILI10" s="521"/>
      <c r="ILM10" s="521"/>
      <c r="ILQ10" s="521"/>
      <c r="ILU10" s="521"/>
      <c r="ILY10" s="521"/>
      <c r="IMC10" s="521"/>
      <c r="IMG10" s="521"/>
      <c r="IMK10" s="521"/>
      <c r="IMO10" s="521"/>
      <c r="IMS10" s="521"/>
      <c r="IMW10" s="521"/>
      <c r="INA10" s="521"/>
      <c r="INE10" s="521"/>
      <c r="INI10" s="521"/>
      <c r="INM10" s="521"/>
      <c r="INQ10" s="521"/>
      <c r="INU10" s="521"/>
      <c r="INY10" s="521"/>
      <c r="IOC10" s="521"/>
      <c r="IOG10" s="521"/>
      <c r="IOK10" s="521"/>
      <c r="IOO10" s="521"/>
      <c r="IOS10" s="521"/>
      <c r="IOW10" s="521"/>
      <c r="IPA10" s="521"/>
      <c r="IPE10" s="521"/>
      <c r="IPI10" s="521"/>
      <c r="IPM10" s="521"/>
      <c r="IPQ10" s="521"/>
      <c r="IPU10" s="521"/>
      <c r="IPY10" s="521"/>
      <c r="IQC10" s="521"/>
      <c r="IQG10" s="521"/>
      <c r="IQK10" s="521"/>
      <c r="IQO10" s="521"/>
      <c r="IQS10" s="521"/>
      <c r="IQW10" s="521"/>
      <c r="IRA10" s="521"/>
      <c r="IRE10" s="521"/>
      <c r="IRI10" s="521"/>
      <c r="IRM10" s="521"/>
      <c r="IRQ10" s="521"/>
      <c r="IRU10" s="521"/>
      <c r="IRY10" s="521"/>
      <c r="ISC10" s="521"/>
      <c r="ISG10" s="521"/>
      <c r="ISK10" s="521"/>
      <c r="ISO10" s="521"/>
      <c r="ISS10" s="521"/>
      <c r="ISW10" s="521"/>
      <c r="ITA10" s="521"/>
      <c r="ITE10" s="521"/>
      <c r="ITI10" s="521"/>
      <c r="ITM10" s="521"/>
      <c r="ITQ10" s="521"/>
      <c r="ITU10" s="521"/>
      <c r="ITY10" s="521"/>
      <c r="IUC10" s="521"/>
      <c r="IUG10" s="521"/>
      <c r="IUK10" s="521"/>
      <c r="IUO10" s="521"/>
      <c r="IUS10" s="521"/>
      <c r="IUW10" s="521"/>
      <c r="IVA10" s="521"/>
      <c r="IVE10" s="521"/>
      <c r="IVI10" s="521"/>
      <c r="IVM10" s="521"/>
      <c r="IVQ10" s="521"/>
      <c r="IVU10" s="521"/>
      <c r="IVY10" s="521"/>
      <c r="IWC10" s="521"/>
      <c r="IWG10" s="521"/>
      <c r="IWK10" s="521"/>
      <c r="IWO10" s="521"/>
      <c r="IWS10" s="521"/>
      <c r="IWW10" s="521"/>
      <c r="IXA10" s="521"/>
      <c r="IXE10" s="521"/>
      <c r="IXI10" s="521"/>
      <c r="IXM10" s="521"/>
      <c r="IXQ10" s="521"/>
      <c r="IXU10" s="521"/>
      <c r="IXY10" s="521"/>
      <c r="IYC10" s="521"/>
      <c r="IYG10" s="521"/>
      <c r="IYK10" s="521"/>
      <c r="IYO10" s="521"/>
      <c r="IYS10" s="521"/>
      <c r="IYW10" s="521"/>
      <c r="IZA10" s="521"/>
      <c r="IZE10" s="521"/>
      <c r="IZI10" s="521"/>
      <c r="IZM10" s="521"/>
      <c r="IZQ10" s="521"/>
      <c r="IZU10" s="521"/>
      <c r="IZY10" s="521"/>
      <c r="JAC10" s="521"/>
      <c r="JAG10" s="521"/>
      <c r="JAK10" s="521"/>
      <c r="JAO10" s="521"/>
      <c r="JAS10" s="521"/>
      <c r="JAW10" s="521"/>
      <c r="JBA10" s="521"/>
      <c r="JBE10" s="521"/>
      <c r="JBI10" s="521"/>
      <c r="JBM10" s="521"/>
      <c r="JBQ10" s="521"/>
      <c r="JBU10" s="521"/>
      <c r="JBY10" s="521"/>
      <c r="JCC10" s="521"/>
      <c r="JCG10" s="521"/>
      <c r="JCK10" s="521"/>
      <c r="JCO10" s="521"/>
      <c r="JCS10" s="521"/>
      <c r="JCW10" s="521"/>
      <c r="JDA10" s="521"/>
      <c r="JDE10" s="521"/>
      <c r="JDI10" s="521"/>
      <c r="JDM10" s="521"/>
      <c r="JDQ10" s="521"/>
      <c r="JDU10" s="521"/>
      <c r="JDY10" s="521"/>
      <c r="JEC10" s="521"/>
      <c r="JEG10" s="521"/>
      <c r="JEK10" s="521"/>
      <c r="JEO10" s="521"/>
      <c r="JES10" s="521"/>
      <c r="JEW10" s="521"/>
      <c r="JFA10" s="521"/>
      <c r="JFE10" s="521"/>
      <c r="JFI10" s="521"/>
      <c r="JFM10" s="521"/>
      <c r="JFQ10" s="521"/>
      <c r="JFU10" s="521"/>
      <c r="JFY10" s="521"/>
      <c r="JGC10" s="521"/>
      <c r="JGG10" s="521"/>
      <c r="JGK10" s="521"/>
      <c r="JGO10" s="521"/>
      <c r="JGS10" s="521"/>
      <c r="JGW10" s="521"/>
      <c r="JHA10" s="521"/>
      <c r="JHE10" s="521"/>
      <c r="JHI10" s="521"/>
      <c r="JHM10" s="521"/>
      <c r="JHQ10" s="521"/>
      <c r="JHU10" s="521"/>
      <c r="JHY10" s="521"/>
      <c r="JIC10" s="521"/>
      <c r="JIG10" s="521"/>
      <c r="JIK10" s="521"/>
      <c r="JIO10" s="521"/>
      <c r="JIS10" s="521"/>
      <c r="JIW10" s="521"/>
      <c r="JJA10" s="521"/>
      <c r="JJE10" s="521"/>
      <c r="JJI10" s="521"/>
      <c r="JJM10" s="521"/>
      <c r="JJQ10" s="521"/>
      <c r="JJU10" s="521"/>
      <c r="JJY10" s="521"/>
      <c r="JKC10" s="521"/>
      <c r="JKG10" s="521"/>
      <c r="JKK10" s="521"/>
      <c r="JKO10" s="521"/>
      <c r="JKS10" s="521"/>
      <c r="JKW10" s="521"/>
      <c r="JLA10" s="521"/>
      <c r="JLE10" s="521"/>
      <c r="JLI10" s="521"/>
      <c r="JLM10" s="521"/>
      <c r="JLQ10" s="521"/>
      <c r="JLU10" s="521"/>
      <c r="JLY10" s="521"/>
      <c r="JMC10" s="521"/>
      <c r="JMG10" s="521"/>
      <c r="JMK10" s="521"/>
      <c r="JMO10" s="521"/>
      <c r="JMS10" s="521"/>
      <c r="JMW10" s="521"/>
      <c r="JNA10" s="521"/>
      <c r="JNE10" s="521"/>
      <c r="JNI10" s="521"/>
      <c r="JNM10" s="521"/>
      <c r="JNQ10" s="521"/>
      <c r="JNU10" s="521"/>
      <c r="JNY10" s="521"/>
      <c r="JOC10" s="521"/>
      <c r="JOG10" s="521"/>
      <c r="JOK10" s="521"/>
      <c r="JOO10" s="521"/>
      <c r="JOS10" s="521"/>
      <c r="JOW10" s="521"/>
      <c r="JPA10" s="521"/>
      <c r="JPE10" s="521"/>
      <c r="JPI10" s="521"/>
      <c r="JPM10" s="521"/>
      <c r="JPQ10" s="521"/>
      <c r="JPU10" s="521"/>
      <c r="JPY10" s="521"/>
      <c r="JQC10" s="521"/>
      <c r="JQG10" s="521"/>
      <c r="JQK10" s="521"/>
      <c r="JQO10" s="521"/>
      <c r="JQS10" s="521"/>
      <c r="JQW10" s="521"/>
      <c r="JRA10" s="521"/>
      <c r="JRE10" s="521"/>
      <c r="JRI10" s="521"/>
      <c r="JRM10" s="521"/>
      <c r="JRQ10" s="521"/>
      <c r="JRU10" s="521"/>
      <c r="JRY10" s="521"/>
      <c r="JSC10" s="521"/>
      <c r="JSG10" s="521"/>
      <c r="JSK10" s="521"/>
      <c r="JSO10" s="521"/>
      <c r="JSS10" s="521"/>
      <c r="JSW10" s="521"/>
      <c r="JTA10" s="521"/>
      <c r="JTE10" s="521"/>
      <c r="JTI10" s="521"/>
      <c r="JTM10" s="521"/>
      <c r="JTQ10" s="521"/>
      <c r="JTU10" s="521"/>
      <c r="JTY10" s="521"/>
      <c r="JUC10" s="521"/>
      <c r="JUG10" s="521"/>
      <c r="JUK10" s="521"/>
      <c r="JUO10" s="521"/>
      <c r="JUS10" s="521"/>
      <c r="JUW10" s="521"/>
      <c r="JVA10" s="521"/>
      <c r="JVE10" s="521"/>
      <c r="JVI10" s="521"/>
      <c r="JVM10" s="521"/>
      <c r="JVQ10" s="521"/>
      <c r="JVU10" s="521"/>
      <c r="JVY10" s="521"/>
      <c r="JWC10" s="521"/>
      <c r="JWG10" s="521"/>
      <c r="JWK10" s="521"/>
      <c r="JWO10" s="521"/>
      <c r="JWS10" s="521"/>
      <c r="JWW10" s="521"/>
      <c r="JXA10" s="521"/>
      <c r="JXE10" s="521"/>
      <c r="JXI10" s="521"/>
      <c r="JXM10" s="521"/>
      <c r="JXQ10" s="521"/>
      <c r="JXU10" s="521"/>
      <c r="JXY10" s="521"/>
      <c r="JYC10" s="521"/>
      <c r="JYG10" s="521"/>
      <c r="JYK10" s="521"/>
      <c r="JYO10" s="521"/>
      <c r="JYS10" s="521"/>
      <c r="JYW10" s="521"/>
      <c r="JZA10" s="521"/>
      <c r="JZE10" s="521"/>
      <c r="JZI10" s="521"/>
      <c r="JZM10" s="521"/>
      <c r="JZQ10" s="521"/>
      <c r="JZU10" s="521"/>
      <c r="JZY10" s="521"/>
      <c r="KAC10" s="521"/>
      <c r="KAG10" s="521"/>
      <c r="KAK10" s="521"/>
      <c r="KAO10" s="521"/>
      <c r="KAS10" s="521"/>
      <c r="KAW10" s="521"/>
      <c r="KBA10" s="521"/>
      <c r="KBE10" s="521"/>
      <c r="KBI10" s="521"/>
      <c r="KBM10" s="521"/>
      <c r="KBQ10" s="521"/>
      <c r="KBU10" s="521"/>
      <c r="KBY10" s="521"/>
      <c r="KCC10" s="521"/>
      <c r="KCG10" s="521"/>
      <c r="KCK10" s="521"/>
      <c r="KCO10" s="521"/>
      <c r="KCS10" s="521"/>
      <c r="KCW10" s="521"/>
      <c r="KDA10" s="521"/>
      <c r="KDE10" s="521"/>
      <c r="KDI10" s="521"/>
      <c r="KDM10" s="521"/>
      <c r="KDQ10" s="521"/>
      <c r="KDU10" s="521"/>
      <c r="KDY10" s="521"/>
      <c r="KEC10" s="521"/>
      <c r="KEG10" s="521"/>
      <c r="KEK10" s="521"/>
      <c r="KEO10" s="521"/>
      <c r="KES10" s="521"/>
      <c r="KEW10" s="521"/>
      <c r="KFA10" s="521"/>
      <c r="KFE10" s="521"/>
      <c r="KFI10" s="521"/>
      <c r="KFM10" s="521"/>
      <c r="KFQ10" s="521"/>
      <c r="KFU10" s="521"/>
      <c r="KFY10" s="521"/>
      <c r="KGC10" s="521"/>
      <c r="KGG10" s="521"/>
      <c r="KGK10" s="521"/>
      <c r="KGO10" s="521"/>
      <c r="KGS10" s="521"/>
      <c r="KGW10" s="521"/>
      <c r="KHA10" s="521"/>
      <c r="KHE10" s="521"/>
      <c r="KHI10" s="521"/>
      <c r="KHM10" s="521"/>
      <c r="KHQ10" s="521"/>
      <c r="KHU10" s="521"/>
      <c r="KHY10" s="521"/>
      <c r="KIC10" s="521"/>
      <c r="KIG10" s="521"/>
      <c r="KIK10" s="521"/>
      <c r="KIO10" s="521"/>
      <c r="KIS10" s="521"/>
      <c r="KIW10" s="521"/>
      <c r="KJA10" s="521"/>
      <c r="KJE10" s="521"/>
      <c r="KJI10" s="521"/>
      <c r="KJM10" s="521"/>
      <c r="KJQ10" s="521"/>
      <c r="KJU10" s="521"/>
      <c r="KJY10" s="521"/>
      <c r="KKC10" s="521"/>
      <c r="KKG10" s="521"/>
      <c r="KKK10" s="521"/>
      <c r="KKO10" s="521"/>
      <c r="KKS10" s="521"/>
      <c r="KKW10" s="521"/>
      <c r="KLA10" s="521"/>
      <c r="KLE10" s="521"/>
      <c r="KLI10" s="521"/>
      <c r="KLM10" s="521"/>
      <c r="KLQ10" s="521"/>
      <c r="KLU10" s="521"/>
      <c r="KLY10" s="521"/>
      <c r="KMC10" s="521"/>
      <c r="KMG10" s="521"/>
      <c r="KMK10" s="521"/>
      <c r="KMO10" s="521"/>
      <c r="KMS10" s="521"/>
      <c r="KMW10" s="521"/>
      <c r="KNA10" s="521"/>
      <c r="KNE10" s="521"/>
      <c r="KNI10" s="521"/>
      <c r="KNM10" s="521"/>
      <c r="KNQ10" s="521"/>
      <c r="KNU10" s="521"/>
      <c r="KNY10" s="521"/>
      <c r="KOC10" s="521"/>
      <c r="KOG10" s="521"/>
      <c r="KOK10" s="521"/>
      <c r="KOO10" s="521"/>
      <c r="KOS10" s="521"/>
      <c r="KOW10" s="521"/>
      <c r="KPA10" s="521"/>
      <c r="KPE10" s="521"/>
      <c r="KPI10" s="521"/>
      <c r="KPM10" s="521"/>
      <c r="KPQ10" s="521"/>
      <c r="KPU10" s="521"/>
      <c r="KPY10" s="521"/>
      <c r="KQC10" s="521"/>
      <c r="KQG10" s="521"/>
      <c r="KQK10" s="521"/>
      <c r="KQO10" s="521"/>
      <c r="KQS10" s="521"/>
      <c r="KQW10" s="521"/>
      <c r="KRA10" s="521"/>
      <c r="KRE10" s="521"/>
      <c r="KRI10" s="521"/>
      <c r="KRM10" s="521"/>
      <c r="KRQ10" s="521"/>
      <c r="KRU10" s="521"/>
      <c r="KRY10" s="521"/>
      <c r="KSC10" s="521"/>
      <c r="KSG10" s="521"/>
      <c r="KSK10" s="521"/>
      <c r="KSO10" s="521"/>
      <c r="KSS10" s="521"/>
      <c r="KSW10" s="521"/>
      <c r="KTA10" s="521"/>
      <c r="KTE10" s="521"/>
      <c r="KTI10" s="521"/>
      <c r="KTM10" s="521"/>
      <c r="KTQ10" s="521"/>
      <c r="KTU10" s="521"/>
      <c r="KTY10" s="521"/>
      <c r="KUC10" s="521"/>
      <c r="KUG10" s="521"/>
      <c r="KUK10" s="521"/>
      <c r="KUO10" s="521"/>
      <c r="KUS10" s="521"/>
      <c r="KUW10" s="521"/>
      <c r="KVA10" s="521"/>
      <c r="KVE10" s="521"/>
      <c r="KVI10" s="521"/>
      <c r="KVM10" s="521"/>
      <c r="KVQ10" s="521"/>
      <c r="KVU10" s="521"/>
      <c r="KVY10" s="521"/>
      <c r="KWC10" s="521"/>
      <c r="KWG10" s="521"/>
      <c r="KWK10" s="521"/>
      <c r="KWO10" s="521"/>
      <c r="KWS10" s="521"/>
      <c r="KWW10" s="521"/>
      <c r="KXA10" s="521"/>
      <c r="KXE10" s="521"/>
      <c r="KXI10" s="521"/>
      <c r="KXM10" s="521"/>
      <c r="KXQ10" s="521"/>
      <c r="KXU10" s="521"/>
      <c r="KXY10" s="521"/>
      <c r="KYC10" s="521"/>
      <c r="KYG10" s="521"/>
      <c r="KYK10" s="521"/>
      <c r="KYO10" s="521"/>
      <c r="KYS10" s="521"/>
      <c r="KYW10" s="521"/>
      <c r="KZA10" s="521"/>
      <c r="KZE10" s="521"/>
      <c r="KZI10" s="521"/>
      <c r="KZM10" s="521"/>
      <c r="KZQ10" s="521"/>
      <c r="KZU10" s="521"/>
      <c r="KZY10" s="521"/>
      <c r="LAC10" s="521"/>
      <c r="LAG10" s="521"/>
      <c r="LAK10" s="521"/>
      <c r="LAO10" s="521"/>
      <c r="LAS10" s="521"/>
      <c r="LAW10" s="521"/>
      <c r="LBA10" s="521"/>
      <c r="LBE10" s="521"/>
      <c r="LBI10" s="521"/>
      <c r="LBM10" s="521"/>
      <c r="LBQ10" s="521"/>
      <c r="LBU10" s="521"/>
      <c r="LBY10" s="521"/>
      <c r="LCC10" s="521"/>
      <c r="LCG10" s="521"/>
      <c r="LCK10" s="521"/>
      <c r="LCO10" s="521"/>
      <c r="LCS10" s="521"/>
      <c r="LCW10" s="521"/>
      <c r="LDA10" s="521"/>
      <c r="LDE10" s="521"/>
      <c r="LDI10" s="521"/>
      <c r="LDM10" s="521"/>
      <c r="LDQ10" s="521"/>
      <c r="LDU10" s="521"/>
      <c r="LDY10" s="521"/>
      <c r="LEC10" s="521"/>
      <c r="LEG10" s="521"/>
      <c r="LEK10" s="521"/>
      <c r="LEO10" s="521"/>
      <c r="LES10" s="521"/>
      <c r="LEW10" s="521"/>
      <c r="LFA10" s="521"/>
      <c r="LFE10" s="521"/>
      <c r="LFI10" s="521"/>
      <c r="LFM10" s="521"/>
      <c r="LFQ10" s="521"/>
      <c r="LFU10" s="521"/>
      <c r="LFY10" s="521"/>
      <c r="LGC10" s="521"/>
      <c r="LGG10" s="521"/>
      <c r="LGK10" s="521"/>
      <c r="LGO10" s="521"/>
      <c r="LGS10" s="521"/>
      <c r="LGW10" s="521"/>
      <c r="LHA10" s="521"/>
      <c r="LHE10" s="521"/>
      <c r="LHI10" s="521"/>
      <c r="LHM10" s="521"/>
      <c r="LHQ10" s="521"/>
      <c r="LHU10" s="521"/>
      <c r="LHY10" s="521"/>
      <c r="LIC10" s="521"/>
      <c r="LIG10" s="521"/>
      <c r="LIK10" s="521"/>
      <c r="LIO10" s="521"/>
      <c r="LIS10" s="521"/>
      <c r="LIW10" s="521"/>
      <c r="LJA10" s="521"/>
      <c r="LJE10" s="521"/>
      <c r="LJI10" s="521"/>
      <c r="LJM10" s="521"/>
      <c r="LJQ10" s="521"/>
      <c r="LJU10" s="521"/>
      <c r="LJY10" s="521"/>
      <c r="LKC10" s="521"/>
      <c r="LKG10" s="521"/>
      <c r="LKK10" s="521"/>
      <c r="LKO10" s="521"/>
      <c r="LKS10" s="521"/>
      <c r="LKW10" s="521"/>
      <c r="LLA10" s="521"/>
      <c r="LLE10" s="521"/>
      <c r="LLI10" s="521"/>
      <c r="LLM10" s="521"/>
      <c r="LLQ10" s="521"/>
      <c r="LLU10" s="521"/>
      <c r="LLY10" s="521"/>
      <c r="LMC10" s="521"/>
      <c r="LMG10" s="521"/>
      <c r="LMK10" s="521"/>
      <c r="LMO10" s="521"/>
      <c r="LMS10" s="521"/>
      <c r="LMW10" s="521"/>
      <c r="LNA10" s="521"/>
      <c r="LNE10" s="521"/>
      <c r="LNI10" s="521"/>
      <c r="LNM10" s="521"/>
      <c r="LNQ10" s="521"/>
      <c r="LNU10" s="521"/>
      <c r="LNY10" s="521"/>
      <c r="LOC10" s="521"/>
      <c r="LOG10" s="521"/>
      <c r="LOK10" s="521"/>
      <c r="LOO10" s="521"/>
      <c r="LOS10" s="521"/>
      <c r="LOW10" s="521"/>
      <c r="LPA10" s="521"/>
      <c r="LPE10" s="521"/>
      <c r="LPI10" s="521"/>
      <c r="LPM10" s="521"/>
      <c r="LPQ10" s="521"/>
      <c r="LPU10" s="521"/>
      <c r="LPY10" s="521"/>
      <c r="LQC10" s="521"/>
      <c r="LQG10" s="521"/>
      <c r="LQK10" s="521"/>
      <c r="LQO10" s="521"/>
      <c r="LQS10" s="521"/>
      <c r="LQW10" s="521"/>
      <c r="LRA10" s="521"/>
      <c r="LRE10" s="521"/>
      <c r="LRI10" s="521"/>
      <c r="LRM10" s="521"/>
      <c r="LRQ10" s="521"/>
      <c r="LRU10" s="521"/>
      <c r="LRY10" s="521"/>
      <c r="LSC10" s="521"/>
      <c r="LSG10" s="521"/>
      <c r="LSK10" s="521"/>
      <c r="LSO10" s="521"/>
      <c r="LSS10" s="521"/>
      <c r="LSW10" s="521"/>
      <c r="LTA10" s="521"/>
      <c r="LTE10" s="521"/>
      <c r="LTI10" s="521"/>
      <c r="LTM10" s="521"/>
      <c r="LTQ10" s="521"/>
      <c r="LTU10" s="521"/>
      <c r="LTY10" s="521"/>
      <c r="LUC10" s="521"/>
      <c r="LUG10" s="521"/>
      <c r="LUK10" s="521"/>
      <c r="LUO10" s="521"/>
      <c r="LUS10" s="521"/>
      <c r="LUW10" s="521"/>
      <c r="LVA10" s="521"/>
      <c r="LVE10" s="521"/>
      <c r="LVI10" s="521"/>
      <c r="LVM10" s="521"/>
      <c r="LVQ10" s="521"/>
      <c r="LVU10" s="521"/>
      <c r="LVY10" s="521"/>
      <c r="LWC10" s="521"/>
      <c r="LWG10" s="521"/>
      <c r="LWK10" s="521"/>
      <c r="LWO10" s="521"/>
      <c r="LWS10" s="521"/>
      <c r="LWW10" s="521"/>
      <c r="LXA10" s="521"/>
      <c r="LXE10" s="521"/>
      <c r="LXI10" s="521"/>
      <c r="LXM10" s="521"/>
      <c r="LXQ10" s="521"/>
      <c r="LXU10" s="521"/>
      <c r="LXY10" s="521"/>
      <c r="LYC10" s="521"/>
      <c r="LYG10" s="521"/>
      <c r="LYK10" s="521"/>
      <c r="LYO10" s="521"/>
      <c r="LYS10" s="521"/>
      <c r="LYW10" s="521"/>
      <c r="LZA10" s="521"/>
      <c r="LZE10" s="521"/>
      <c r="LZI10" s="521"/>
      <c r="LZM10" s="521"/>
      <c r="LZQ10" s="521"/>
      <c r="LZU10" s="521"/>
      <c r="LZY10" s="521"/>
      <c r="MAC10" s="521"/>
      <c r="MAG10" s="521"/>
      <c r="MAK10" s="521"/>
      <c r="MAO10" s="521"/>
      <c r="MAS10" s="521"/>
      <c r="MAW10" s="521"/>
      <c r="MBA10" s="521"/>
      <c r="MBE10" s="521"/>
      <c r="MBI10" s="521"/>
      <c r="MBM10" s="521"/>
      <c r="MBQ10" s="521"/>
      <c r="MBU10" s="521"/>
      <c r="MBY10" s="521"/>
      <c r="MCC10" s="521"/>
      <c r="MCG10" s="521"/>
      <c r="MCK10" s="521"/>
      <c r="MCO10" s="521"/>
      <c r="MCS10" s="521"/>
      <c r="MCW10" s="521"/>
      <c r="MDA10" s="521"/>
      <c r="MDE10" s="521"/>
      <c r="MDI10" s="521"/>
      <c r="MDM10" s="521"/>
      <c r="MDQ10" s="521"/>
      <c r="MDU10" s="521"/>
      <c r="MDY10" s="521"/>
      <c r="MEC10" s="521"/>
      <c r="MEG10" s="521"/>
      <c r="MEK10" s="521"/>
      <c r="MEO10" s="521"/>
      <c r="MES10" s="521"/>
      <c r="MEW10" s="521"/>
      <c r="MFA10" s="521"/>
      <c r="MFE10" s="521"/>
      <c r="MFI10" s="521"/>
      <c r="MFM10" s="521"/>
      <c r="MFQ10" s="521"/>
      <c r="MFU10" s="521"/>
      <c r="MFY10" s="521"/>
      <c r="MGC10" s="521"/>
      <c r="MGG10" s="521"/>
      <c r="MGK10" s="521"/>
      <c r="MGO10" s="521"/>
      <c r="MGS10" s="521"/>
      <c r="MGW10" s="521"/>
      <c r="MHA10" s="521"/>
      <c r="MHE10" s="521"/>
      <c r="MHI10" s="521"/>
      <c r="MHM10" s="521"/>
      <c r="MHQ10" s="521"/>
      <c r="MHU10" s="521"/>
      <c r="MHY10" s="521"/>
      <c r="MIC10" s="521"/>
      <c r="MIG10" s="521"/>
      <c r="MIK10" s="521"/>
      <c r="MIO10" s="521"/>
      <c r="MIS10" s="521"/>
      <c r="MIW10" s="521"/>
      <c r="MJA10" s="521"/>
      <c r="MJE10" s="521"/>
      <c r="MJI10" s="521"/>
      <c r="MJM10" s="521"/>
      <c r="MJQ10" s="521"/>
      <c r="MJU10" s="521"/>
      <c r="MJY10" s="521"/>
      <c r="MKC10" s="521"/>
      <c r="MKG10" s="521"/>
      <c r="MKK10" s="521"/>
      <c r="MKO10" s="521"/>
      <c r="MKS10" s="521"/>
      <c r="MKW10" s="521"/>
      <c r="MLA10" s="521"/>
      <c r="MLE10" s="521"/>
      <c r="MLI10" s="521"/>
      <c r="MLM10" s="521"/>
      <c r="MLQ10" s="521"/>
      <c r="MLU10" s="521"/>
      <c r="MLY10" s="521"/>
      <c r="MMC10" s="521"/>
      <c r="MMG10" s="521"/>
      <c r="MMK10" s="521"/>
      <c r="MMO10" s="521"/>
      <c r="MMS10" s="521"/>
      <c r="MMW10" s="521"/>
      <c r="MNA10" s="521"/>
      <c r="MNE10" s="521"/>
      <c r="MNI10" s="521"/>
      <c r="MNM10" s="521"/>
      <c r="MNQ10" s="521"/>
      <c r="MNU10" s="521"/>
      <c r="MNY10" s="521"/>
      <c r="MOC10" s="521"/>
      <c r="MOG10" s="521"/>
      <c r="MOK10" s="521"/>
      <c r="MOO10" s="521"/>
      <c r="MOS10" s="521"/>
      <c r="MOW10" s="521"/>
      <c r="MPA10" s="521"/>
      <c r="MPE10" s="521"/>
      <c r="MPI10" s="521"/>
      <c r="MPM10" s="521"/>
      <c r="MPQ10" s="521"/>
      <c r="MPU10" s="521"/>
      <c r="MPY10" s="521"/>
      <c r="MQC10" s="521"/>
      <c r="MQG10" s="521"/>
      <c r="MQK10" s="521"/>
      <c r="MQO10" s="521"/>
      <c r="MQS10" s="521"/>
      <c r="MQW10" s="521"/>
      <c r="MRA10" s="521"/>
      <c r="MRE10" s="521"/>
      <c r="MRI10" s="521"/>
      <c r="MRM10" s="521"/>
      <c r="MRQ10" s="521"/>
      <c r="MRU10" s="521"/>
      <c r="MRY10" s="521"/>
      <c r="MSC10" s="521"/>
      <c r="MSG10" s="521"/>
      <c r="MSK10" s="521"/>
      <c r="MSO10" s="521"/>
      <c r="MSS10" s="521"/>
      <c r="MSW10" s="521"/>
      <c r="MTA10" s="521"/>
      <c r="MTE10" s="521"/>
      <c r="MTI10" s="521"/>
      <c r="MTM10" s="521"/>
      <c r="MTQ10" s="521"/>
      <c r="MTU10" s="521"/>
      <c r="MTY10" s="521"/>
      <c r="MUC10" s="521"/>
      <c r="MUG10" s="521"/>
      <c r="MUK10" s="521"/>
      <c r="MUO10" s="521"/>
      <c r="MUS10" s="521"/>
      <c r="MUW10" s="521"/>
      <c r="MVA10" s="521"/>
      <c r="MVE10" s="521"/>
      <c r="MVI10" s="521"/>
      <c r="MVM10" s="521"/>
      <c r="MVQ10" s="521"/>
      <c r="MVU10" s="521"/>
      <c r="MVY10" s="521"/>
      <c r="MWC10" s="521"/>
      <c r="MWG10" s="521"/>
      <c r="MWK10" s="521"/>
      <c r="MWO10" s="521"/>
      <c r="MWS10" s="521"/>
      <c r="MWW10" s="521"/>
      <c r="MXA10" s="521"/>
      <c r="MXE10" s="521"/>
      <c r="MXI10" s="521"/>
      <c r="MXM10" s="521"/>
      <c r="MXQ10" s="521"/>
      <c r="MXU10" s="521"/>
      <c r="MXY10" s="521"/>
      <c r="MYC10" s="521"/>
      <c r="MYG10" s="521"/>
      <c r="MYK10" s="521"/>
      <c r="MYO10" s="521"/>
      <c r="MYS10" s="521"/>
      <c r="MYW10" s="521"/>
      <c r="MZA10" s="521"/>
      <c r="MZE10" s="521"/>
      <c r="MZI10" s="521"/>
      <c r="MZM10" s="521"/>
      <c r="MZQ10" s="521"/>
      <c r="MZU10" s="521"/>
      <c r="MZY10" s="521"/>
      <c r="NAC10" s="521"/>
      <c r="NAG10" s="521"/>
      <c r="NAK10" s="521"/>
      <c r="NAO10" s="521"/>
      <c r="NAS10" s="521"/>
      <c r="NAW10" s="521"/>
      <c r="NBA10" s="521"/>
      <c r="NBE10" s="521"/>
      <c r="NBI10" s="521"/>
      <c r="NBM10" s="521"/>
      <c r="NBQ10" s="521"/>
      <c r="NBU10" s="521"/>
      <c r="NBY10" s="521"/>
      <c r="NCC10" s="521"/>
      <c r="NCG10" s="521"/>
      <c r="NCK10" s="521"/>
      <c r="NCO10" s="521"/>
      <c r="NCS10" s="521"/>
      <c r="NCW10" s="521"/>
      <c r="NDA10" s="521"/>
      <c r="NDE10" s="521"/>
      <c r="NDI10" s="521"/>
      <c r="NDM10" s="521"/>
      <c r="NDQ10" s="521"/>
      <c r="NDU10" s="521"/>
      <c r="NDY10" s="521"/>
      <c r="NEC10" s="521"/>
      <c r="NEG10" s="521"/>
      <c r="NEK10" s="521"/>
      <c r="NEO10" s="521"/>
      <c r="NES10" s="521"/>
      <c r="NEW10" s="521"/>
      <c r="NFA10" s="521"/>
      <c r="NFE10" s="521"/>
      <c r="NFI10" s="521"/>
      <c r="NFM10" s="521"/>
      <c r="NFQ10" s="521"/>
      <c r="NFU10" s="521"/>
      <c r="NFY10" s="521"/>
      <c r="NGC10" s="521"/>
      <c r="NGG10" s="521"/>
      <c r="NGK10" s="521"/>
      <c r="NGO10" s="521"/>
      <c r="NGS10" s="521"/>
      <c r="NGW10" s="521"/>
      <c r="NHA10" s="521"/>
      <c r="NHE10" s="521"/>
      <c r="NHI10" s="521"/>
      <c r="NHM10" s="521"/>
      <c r="NHQ10" s="521"/>
      <c r="NHU10" s="521"/>
      <c r="NHY10" s="521"/>
      <c r="NIC10" s="521"/>
      <c r="NIG10" s="521"/>
      <c r="NIK10" s="521"/>
      <c r="NIO10" s="521"/>
      <c r="NIS10" s="521"/>
      <c r="NIW10" s="521"/>
      <c r="NJA10" s="521"/>
      <c r="NJE10" s="521"/>
      <c r="NJI10" s="521"/>
      <c r="NJM10" s="521"/>
      <c r="NJQ10" s="521"/>
      <c r="NJU10" s="521"/>
      <c r="NJY10" s="521"/>
      <c r="NKC10" s="521"/>
      <c r="NKG10" s="521"/>
      <c r="NKK10" s="521"/>
      <c r="NKO10" s="521"/>
      <c r="NKS10" s="521"/>
      <c r="NKW10" s="521"/>
      <c r="NLA10" s="521"/>
      <c r="NLE10" s="521"/>
      <c r="NLI10" s="521"/>
      <c r="NLM10" s="521"/>
      <c r="NLQ10" s="521"/>
      <c r="NLU10" s="521"/>
      <c r="NLY10" s="521"/>
      <c r="NMC10" s="521"/>
      <c r="NMG10" s="521"/>
      <c r="NMK10" s="521"/>
      <c r="NMO10" s="521"/>
      <c r="NMS10" s="521"/>
      <c r="NMW10" s="521"/>
      <c r="NNA10" s="521"/>
      <c r="NNE10" s="521"/>
      <c r="NNI10" s="521"/>
      <c r="NNM10" s="521"/>
      <c r="NNQ10" s="521"/>
      <c r="NNU10" s="521"/>
      <c r="NNY10" s="521"/>
      <c r="NOC10" s="521"/>
      <c r="NOG10" s="521"/>
      <c r="NOK10" s="521"/>
      <c r="NOO10" s="521"/>
      <c r="NOS10" s="521"/>
      <c r="NOW10" s="521"/>
      <c r="NPA10" s="521"/>
      <c r="NPE10" s="521"/>
      <c r="NPI10" s="521"/>
      <c r="NPM10" s="521"/>
      <c r="NPQ10" s="521"/>
      <c r="NPU10" s="521"/>
      <c r="NPY10" s="521"/>
      <c r="NQC10" s="521"/>
      <c r="NQG10" s="521"/>
      <c r="NQK10" s="521"/>
      <c r="NQO10" s="521"/>
      <c r="NQS10" s="521"/>
      <c r="NQW10" s="521"/>
      <c r="NRA10" s="521"/>
      <c r="NRE10" s="521"/>
      <c r="NRI10" s="521"/>
      <c r="NRM10" s="521"/>
      <c r="NRQ10" s="521"/>
      <c r="NRU10" s="521"/>
      <c r="NRY10" s="521"/>
      <c r="NSC10" s="521"/>
      <c r="NSG10" s="521"/>
      <c r="NSK10" s="521"/>
      <c r="NSO10" s="521"/>
      <c r="NSS10" s="521"/>
      <c r="NSW10" s="521"/>
      <c r="NTA10" s="521"/>
      <c r="NTE10" s="521"/>
      <c r="NTI10" s="521"/>
      <c r="NTM10" s="521"/>
      <c r="NTQ10" s="521"/>
      <c r="NTU10" s="521"/>
      <c r="NTY10" s="521"/>
      <c r="NUC10" s="521"/>
      <c r="NUG10" s="521"/>
      <c r="NUK10" s="521"/>
      <c r="NUO10" s="521"/>
      <c r="NUS10" s="521"/>
      <c r="NUW10" s="521"/>
      <c r="NVA10" s="521"/>
      <c r="NVE10" s="521"/>
      <c r="NVI10" s="521"/>
      <c r="NVM10" s="521"/>
      <c r="NVQ10" s="521"/>
      <c r="NVU10" s="521"/>
      <c r="NVY10" s="521"/>
      <c r="NWC10" s="521"/>
      <c r="NWG10" s="521"/>
      <c r="NWK10" s="521"/>
      <c r="NWO10" s="521"/>
      <c r="NWS10" s="521"/>
      <c r="NWW10" s="521"/>
      <c r="NXA10" s="521"/>
      <c r="NXE10" s="521"/>
      <c r="NXI10" s="521"/>
      <c r="NXM10" s="521"/>
      <c r="NXQ10" s="521"/>
      <c r="NXU10" s="521"/>
      <c r="NXY10" s="521"/>
      <c r="NYC10" s="521"/>
      <c r="NYG10" s="521"/>
      <c r="NYK10" s="521"/>
      <c r="NYO10" s="521"/>
      <c r="NYS10" s="521"/>
      <c r="NYW10" s="521"/>
      <c r="NZA10" s="521"/>
      <c r="NZE10" s="521"/>
      <c r="NZI10" s="521"/>
      <c r="NZM10" s="521"/>
      <c r="NZQ10" s="521"/>
      <c r="NZU10" s="521"/>
      <c r="NZY10" s="521"/>
      <c r="OAC10" s="521"/>
      <c r="OAG10" s="521"/>
      <c r="OAK10" s="521"/>
      <c r="OAO10" s="521"/>
      <c r="OAS10" s="521"/>
      <c r="OAW10" s="521"/>
      <c r="OBA10" s="521"/>
      <c r="OBE10" s="521"/>
      <c r="OBI10" s="521"/>
      <c r="OBM10" s="521"/>
      <c r="OBQ10" s="521"/>
      <c r="OBU10" s="521"/>
      <c r="OBY10" s="521"/>
      <c r="OCC10" s="521"/>
      <c r="OCG10" s="521"/>
      <c r="OCK10" s="521"/>
      <c r="OCO10" s="521"/>
      <c r="OCS10" s="521"/>
      <c r="OCW10" s="521"/>
      <c r="ODA10" s="521"/>
      <c r="ODE10" s="521"/>
      <c r="ODI10" s="521"/>
      <c r="ODM10" s="521"/>
      <c r="ODQ10" s="521"/>
      <c r="ODU10" s="521"/>
      <c r="ODY10" s="521"/>
      <c r="OEC10" s="521"/>
      <c r="OEG10" s="521"/>
      <c r="OEK10" s="521"/>
      <c r="OEO10" s="521"/>
      <c r="OES10" s="521"/>
      <c r="OEW10" s="521"/>
      <c r="OFA10" s="521"/>
      <c r="OFE10" s="521"/>
      <c r="OFI10" s="521"/>
      <c r="OFM10" s="521"/>
      <c r="OFQ10" s="521"/>
      <c r="OFU10" s="521"/>
      <c r="OFY10" s="521"/>
      <c r="OGC10" s="521"/>
      <c r="OGG10" s="521"/>
      <c r="OGK10" s="521"/>
      <c r="OGO10" s="521"/>
      <c r="OGS10" s="521"/>
      <c r="OGW10" s="521"/>
      <c r="OHA10" s="521"/>
      <c r="OHE10" s="521"/>
      <c r="OHI10" s="521"/>
      <c r="OHM10" s="521"/>
      <c r="OHQ10" s="521"/>
      <c r="OHU10" s="521"/>
      <c r="OHY10" s="521"/>
      <c r="OIC10" s="521"/>
      <c r="OIG10" s="521"/>
      <c r="OIK10" s="521"/>
      <c r="OIO10" s="521"/>
      <c r="OIS10" s="521"/>
      <c r="OIW10" s="521"/>
      <c r="OJA10" s="521"/>
      <c r="OJE10" s="521"/>
      <c r="OJI10" s="521"/>
      <c r="OJM10" s="521"/>
      <c r="OJQ10" s="521"/>
      <c r="OJU10" s="521"/>
      <c r="OJY10" s="521"/>
      <c r="OKC10" s="521"/>
      <c r="OKG10" s="521"/>
      <c r="OKK10" s="521"/>
      <c r="OKO10" s="521"/>
      <c r="OKS10" s="521"/>
      <c r="OKW10" s="521"/>
      <c r="OLA10" s="521"/>
      <c r="OLE10" s="521"/>
      <c r="OLI10" s="521"/>
      <c r="OLM10" s="521"/>
      <c r="OLQ10" s="521"/>
      <c r="OLU10" s="521"/>
      <c r="OLY10" s="521"/>
      <c r="OMC10" s="521"/>
      <c r="OMG10" s="521"/>
      <c r="OMK10" s="521"/>
      <c r="OMO10" s="521"/>
      <c r="OMS10" s="521"/>
      <c r="OMW10" s="521"/>
      <c r="ONA10" s="521"/>
      <c r="ONE10" s="521"/>
      <c r="ONI10" s="521"/>
      <c r="ONM10" s="521"/>
      <c r="ONQ10" s="521"/>
      <c r="ONU10" s="521"/>
      <c r="ONY10" s="521"/>
      <c r="OOC10" s="521"/>
      <c r="OOG10" s="521"/>
      <c r="OOK10" s="521"/>
      <c r="OOO10" s="521"/>
      <c r="OOS10" s="521"/>
      <c r="OOW10" s="521"/>
      <c r="OPA10" s="521"/>
      <c r="OPE10" s="521"/>
      <c r="OPI10" s="521"/>
      <c r="OPM10" s="521"/>
      <c r="OPQ10" s="521"/>
      <c r="OPU10" s="521"/>
      <c r="OPY10" s="521"/>
      <c r="OQC10" s="521"/>
      <c r="OQG10" s="521"/>
      <c r="OQK10" s="521"/>
      <c r="OQO10" s="521"/>
      <c r="OQS10" s="521"/>
      <c r="OQW10" s="521"/>
      <c r="ORA10" s="521"/>
      <c r="ORE10" s="521"/>
      <c r="ORI10" s="521"/>
      <c r="ORM10" s="521"/>
      <c r="ORQ10" s="521"/>
      <c r="ORU10" s="521"/>
      <c r="ORY10" s="521"/>
      <c r="OSC10" s="521"/>
      <c r="OSG10" s="521"/>
      <c r="OSK10" s="521"/>
      <c r="OSO10" s="521"/>
      <c r="OSS10" s="521"/>
      <c r="OSW10" s="521"/>
      <c r="OTA10" s="521"/>
      <c r="OTE10" s="521"/>
      <c r="OTI10" s="521"/>
      <c r="OTM10" s="521"/>
      <c r="OTQ10" s="521"/>
      <c r="OTU10" s="521"/>
      <c r="OTY10" s="521"/>
      <c r="OUC10" s="521"/>
      <c r="OUG10" s="521"/>
      <c r="OUK10" s="521"/>
      <c r="OUO10" s="521"/>
      <c r="OUS10" s="521"/>
      <c r="OUW10" s="521"/>
      <c r="OVA10" s="521"/>
      <c r="OVE10" s="521"/>
      <c r="OVI10" s="521"/>
      <c r="OVM10" s="521"/>
      <c r="OVQ10" s="521"/>
      <c r="OVU10" s="521"/>
      <c r="OVY10" s="521"/>
      <c r="OWC10" s="521"/>
      <c r="OWG10" s="521"/>
      <c r="OWK10" s="521"/>
      <c r="OWO10" s="521"/>
      <c r="OWS10" s="521"/>
      <c r="OWW10" s="521"/>
      <c r="OXA10" s="521"/>
      <c r="OXE10" s="521"/>
      <c r="OXI10" s="521"/>
      <c r="OXM10" s="521"/>
      <c r="OXQ10" s="521"/>
      <c r="OXU10" s="521"/>
      <c r="OXY10" s="521"/>
      <c r="OYC10" s="521"/>
      <c r="OYG10" s="521"/>
      <c r="OYK10" s="521"/>
      <c r="OYO10" s="521"/>
      <c r="OYS10" s="521"/>
      <c r="OYW10" s="521"/>
      <c r="OZA10" s="521"/>
      <c r="OZE10" s="521"/>
      <c r="OZI10" s="521"/>
      <c r="OZM10" s="521"/>
      <c r="OZQ10" s="521"/>
      <c r="OZU10" s="521"/>
      <c r="OZY10" s="521"/>
      <c r="PAC10" s="521"/>
      <c r="PAG10" s="521"/>
      <c r="PAK10" s="521"/>
      <c r="PAO10" s="521"/>
      <c r="PAS10" s="521"/>
      <c r="PAW10" s="521"/>
      <c r="PBA10" s="521"/>
      <c r="PBE10" s="521"/>
      <c r="PBI10" s="521"/>
      <c r="PBM10" s="521"/>
      <c r="PBQ10" s="521"/>
      <c r="PBU10" s="521"/>
      <c r="PBY10" s="521"/>
      <c r="PCC10" s="521"/>
      <c r="PCG10" s="521"/>
      <c r="PCK10" s="521"/>
      <c r="PCO10" s="521"/>
      <c r="PCS10" s="521"/>
      <c r="PCW10" s="521"/>
      <c r="PDA10" s="521"/>
      <c r="PDE10" s="521"/>
      <c r="PDI10" s="521"/>
      <c r="PDM10" s="521"/>
      <c r="PDQ10" s="521"/>
      <c r="PDU10" s="521"/>
      <c r="PDY10" s="521"/>
      <c r="PEC10" s="521"/>
      <c r="PEG10" s="521"/>
      <c r="PEK10" s="521"/>
      <c r="PEO10" s="521"/>
      <c r="PES10" s="521"/>
      <c r="PEW10" s="521"/>
      <c r="PFA10" s="521"/>
      <c r="PFE10" s="521"/>
      <c r="PFI10" s="521"/>
      <c r="PFM10" s="521"/>
      <c r="PFQ10" s="521"/>
      <c r="PFU10" s="521"/>
      <c r="PFY10" s="521"/>
      <c r="PGC10" s="521"/>
      <c r="PGG10" s="521"/>
      <c r="PGK10" s="521"/>
      <c r="PGO10" s="521"/>
      <c r="PGS10" s="521"/>
      <c r="PGW10" s="521"/>
      <c r="PHA10" s="521"/>
      <c r="PHE10" s="521"/>
      <c r="PHI10" s="521"/>
      <c r="PHM10" s="521"/>
      <c r="PHQ10" s="521"/>
      <c r="PHU10" s="521"/>
      <c r="PHY10" s="521"/>
      <c r="PIC10" s="521"/>
      <c r="PIG10" s="521"/>
      <c r="PIK10" s="521"/>
      <c r="PIO10" s="521"/>
      <c r="PIS10" s="521"/>
      <c r="PIW10" s="521"/>
      <c r="PJA10" s="521"/>
      <c r="PJE10" s="521"/>
      <c r="PJI10" s="521"/>
      <c r="PJM10" s="521"/>
      <c r="PJQ10" s="521"/>
      <c r="PJU10" s="521"/>
      <c r="PJY10" s="521"/>
      <c r="PKC10" s="521"/>
      <c r="PKG10" s="521"/>
      <c r="PKK10" s="521"/>
      <c r="PKO10" s="521"/>
      <c r="PKS10" s="521"/>
      <c r="PKW10" s="521"/>
      <c r="PLA10" s="521"/>
      <c r="PLE10" s="521"/>
      <c r="PLI10" s="521"/>
      <c r="PLM10" s="521"/>
      <c r="PLQ10" s="521"/>
      <c r="PLU10" s="521"/>
      <c r="PLY10" s="521"/>
      <c r="PMC10" s="521"/>
      <c r="PMG10" s="521"/>
      <c r="PMK10" s="521"/>
      <c r="PMO10" s="521"/>
      <c r="PMS10" s="521"/>
      <c r="PMW10" s="521"/>
      <c r="PNA10" s="521"/>
      <c r="PNE10" s="521"/>
      <c r="PNI10" s="521"/>
      <c r="PNM10" s="521"/>
      <c r="PNQ10" s="521"/>
      <c r="PNU10" s="521"/>
      <c r="PNY10" s="521"/>
      <c r="POC10" s="521"/>
      <c r="POG10" s="521"/>
      <c r="POK10" s="521"/>
      <c r="POO10" s="521"/>
      <c r="POS10" s="521"/>
      <c r="POW10" s="521"/>
      <c r="PPA10" s="521"/>
      <c r="PPE10" s="521"/>
      <c r="PPI10" s="521"/>
      <c r="PPM10" s="521"/>
      <c r="PPQ10" s="521"/>
      <c r="PPU10" s="521"/>
      <c r="PPY10" s="521"/>
      <c r="PQC10" s="521"/>
      <c r="PQG10" s="521"/>
      <c r="PQK10" s="521"/>
      <c r="PQO10" s="521"/>
      <c r="PQS10" s="521"/>
      <c r="PQW10" s="521"/>
      <c r="PRA10" s="521"/>
      <c r="PRE10" s="521"/>
      <c r="PRI10" s="521"/>
      <c r="PRM10" s="521"/>
      <c r="PRQ10" s="521"/>
      <c r="PRU10" s="521"/>
      <c r="PRY10" s="521"/>
      <c r="PSC10" s="521"/>
      <c r="PSG10" s="521"/>
      <c r="PSK10" s="521"/>
      <c r="PSO10" s="521"/>
      <c r="PSS10" s="521"/>
      <c r="PSW10" s="521"/>
      <c r="PTA10" s="521"/>
      <c r="PTE10" s="521"/>
      <c r="PTI10" s="521"/>
      <c r="PTM10" s="521"/>
      <c r="PTQ10" s="521"/>
      <c r="PTU10" s="521"/>
      <c r="PTY10" s="521"/>
      <c r="PUC10" s="521"/>
      <c r="PUG10" s="521"/>
      <c r="PUK10" s="521"/>
      <c r="PUO10" s="521"/>
      <c r="PUS10" s="521"/>
      <c r="PUW10" s="521"/>
      <c r="PVA10" s="521"/>
      <c r="PVE10" s="521"/>
      <c r="PVI10" s="521"/>
      <c r="PVM10" s="521"/>
      <c r="PVQ10" s="521"/>
      <c r="PVU10" s="521"/>
      <c r="PVY10" s="521"/>
      <c r="PWC10" s="521"/>
      <c r="PWG10" s="521"/>
      <c r="PWK10" s="521"/>
      <c r="PWO10" s="521"/>
      <c r="PWS10" s="521"/>
      <c r="PWW10" s="521"/>
      <c r="PXA10" s="521"/>
      <c r="PXE10" s="521"/>
      <c r="PXI10" s="521"/>
      <c r="PXM10" s="521"/>
      <c r="PXQ10" s="521"/>
      <c r="PXU10" s="521"/>
      <c r="PXY10" s="521"/>
      <c r="PYC10" s="521"/>
      <c r="PYG10" s="521"/>
      <c r="PYK10" s="521"/>
      <c r="PYO10" s="521"/>
      <c r="PYS10" s="521"/>
      <c r="PYW10" s="521"/>
      <c r="PZA10" s="521"/>
      <c r="PZE10" s="521"/>
      <c r="PZI10" s="521"/>
      <c r="PZM10" s="521"/>
      <c r="PZQ10" s="521"/>
      <c r="PZU10" s="521"/>
      <c r="PZY10" s="521"/>
      <c r="QAC10" s="521"/>
      <c r="QAG10" s="521"/>
      <c r="QAK10" s="521"/>
      <c r="QAO10" s="521"/>
      <c r="QAS10" s="521"/>
      <c r="QAW10" s="521"/>
      <c r="QBA10" s="521"/>
      <c r="QBE10" s="521"/>
      <c r="QBI10" s="521"/>
      <c r="QBM10" s="521"/>
      <c r="QBQ10" s="521"/>
      <c r="QBU10" s="521"/>
      <c r="QBY10" s="521"/>
      <c r="QCC10" s="521"/>
      <c r="QCG10" s="521"/>
      <c r="QCK10" s="521"/>
      <c r="QCO10" s="521"/>
      <c r="QCS10" s="521"/>
      <c r="QCW10" s="521"/>
      <c r="QDA10" s="521"/>
      <c r="QDE10" s="521"/>
      <c r="QDI10" s="521"/>
      <c r="QDM10" s="521"/>
      <c r="QDQ10" s="521"/>
      <c r="QDU10" s="521"/>
      <c r="QDY10" s="521"/>
      <c r="QEC10" s="521"/>
      <c r="QEG10" s="521"/>
      <c r="QEK10" s="521"/>
      <c r="QEO10" s="521"/>
      <c r="QES10" s="521"/>
      <c r="QEW10" s="521"/>
      <c r="QFA10" s="521"/>
      <c r="QFE10" s="521"/>
      <c r="QFI10" s="521"/>
      <c r="QFM10" s="521"/>
      <c r="QFQ10" s="521"/>
      <c r="QFU10" s="521"/>
      <c r="QFY10" s="521"/>
      <c r="QGC10" s="521"/>
      <c r="QGG10" s="521"/>
      <c r="QGK10" s="521"/>
      <c r="QGO10" s="521"/>
      <c r="QGS10" s="521"/>
      <c r="QGW10" s="521"/>
      <c r="QHA10" s="521"/>
      <c r="QHE10" s="521"/>
      <c r="QHI10" s="521"/>
      <c r="QHM10" s="521"/>
      <c r="QHQ10" s="521"/>
      <c r="QHU10" s="521"/>
      <c r="QHY10" s="521"/>
      <c r="QIC10" s="521"/>
      <c r="QIG10" s="521"/>
      <c r="QIK10" s="521"/>
      <c r="QIO10" s="521"/>
      <c r="QIS10" s="521"/>
      <c r="QIW10" s="521"/>
      <c r="QJA10" s="521"/>
      <c r="QJE10" s="521"/>
      <c r="QJI10" s="521"/>
      <c r="QJM10" s="521"/>
      <c r="QJQ10" s="521"/>
      <c r="QJU10" s="521"/>
      <c r="QJY10" s="521"/>
      <c r="QKC10" s="521"/>
      <c r="QKG10" s="521"/>
      <c r="QKK10" s="521"/>
      <c r="QKO10" s="521"/>
      <c r="QKS10" s="521"/>
      <c r="QKW10" s="521"/>
      <c r="QLA10" s="521"/>
      <c r="QLE10" s="521"/>
      <c r="QLI10" s="521"/>
      <c r="QLM10" s="521"/>
      <c r="QLQ10" s="521"/>
      <c r="QLU10" s="521"/>
      <c r="QLY10" s="521"/>
      <c r="QMC10" s="521"/>
      <c r="QMG10" s="521"/>
      <c r="QMK10" s="521"/>
      <c r="QMO10" s="521"/>
      <c r="QMS10" s="521"/>
      <c r="QMW10" s="521"/>
      <c r="QNA10" s="521"/>
      <c r="QNE10" s="521"/>
      <c r="QNI10" s="521"/>
      <c r="QNM10" s="521"/>
      <c r="QNQ10" s="521"/>
      <c r="QNU10" s="521"/>
      <c r="QNY10" s="521"/>
      <c r="QOC10" s="521"/>
      <c r="QOG10" s="521"/>
      <c r="QOK10" s="521"/>
      <c r="QOO10" s="521"/>
      <c r="QOS10" s="521"/>
      <c r="QOW10" s="521"/>
      <c r="QPA10" s="521"/>
      <c r="QPE10" s="521"/>
      <c r="QPI10" s="521"/>
      <c r="QPM10" s="521"/>
      <c r="QPQ10" s="521"/>
      <c r="QPU10" s="521"/>
      <c r="QPY10" s="521"/>
      <c r="QQC10" s="521"/>
      <c r="QQG10" s="521"/>
      <c r="QQK10" s="521"/>
      <c r="QQO10" s="521"/>
      <c r="QQS10" s="521"/>
      <c r="QQW10" s="521"/>
      <c r="QRA10" s="521"/>
      <c r="QRE10" s="521"/>
      <c r="QRI10" s="521"/>
      <c r="QRM10" s="521"/>
      <c r="QRQ10" s="521"/>
      <c r="QRU10" s="521"/>
      <c r="QRY10" s="521"/>
      <c r="QSC10" s="521"/>
      <c r="QSG10" s="521"/>
      <c r="QSK10" s="521"/>
      <c r="QSO10" s="521"/>
      <c r="QSS10" s="521"/>
      <c r="QSW10" s="521"/>
      <c r="QTA10" s="521"/>
      <c r="QTE10" s="521"/>
      <c r="QTI10" s="521"/>
      <c r="QTM10" s="521"/>
      <c r="QTQ10" s="521"/>
      <c r="QTU10" s="521"/>
      <c r="QTY10" s="521"/>
      <c r="QUC10" s="521"/>
      <c r="QUG10" s="521"/>
      <c r="QUK10" s="521"/>
      <c r="QUO10" s="521"/>
      <c r="QUS10" s="521"/>
      <c r="QUW10" s="521"/>
      <c r="QVA10" s="521"/>
      <c r="QVE10" s="521"/>
      <c r="QVI10" s="521"/>
      <c r="QVM10" s="521"/>
      <c r="QVQ10" s="521"/>
      <c r="QVU10" s="521"/>
      <c r="QVY10" s="521"/>
      <c r="QWC10" s="521"/>
      <c r="QWG10" s="521"/>
      <c r="QWK10" s="521"/>
      <c r="QWO10" s="521"/>
      <c r="QWS10" s="521"/>
      <c r="QWW10" s="521"/>
      <c r="QXA10" s="521"/>
      <c r="QXE10" s="521"/>
      <c r="QXI10" s="521"/>
      <c r="QXM10" s="521"/>
      <c r="QXQ10" s="521"/>
      <c r="QXU10" s="521"/>
      <c r="QXY10" s="521"/>
      <c r="QYC10" s="521"/>
      <c r="QYG10" s="521"/>
      <c r="QYK10" s="521"/>
      <c r="QYO10" s="521"/>
      <c r="QYS10" s="521"/>
      <c r="QYW10" s="521"/>
      <c r="QZA10" s="521"/>
      <c r="QZE10" s="521"/>
      <c r="QZI10" s="521"/>
      <c r="QZM10" s="521"/>
      <c r="QZQ10" s="521"/>
      <c r="QZU10" s="521"/>
      <c r="QZY10" s="521"/>
      <c r="RAC10" s="521"/>
      <c r="RAG10" s="521"/>
      <c r="RAK10" s="521"/>
      <c r="RAO10" s="521"/>
      <c r="RAS10" s="521"/>
      <c r="RAW10" s="521"/>
      <c r="RBA10" s="521"/>
      <c r="RBE10" s="521"/>
      <c r="RBI10" s="521"/>
      <c r="RBM10" s="521"/>
      <c r="RBQ10" s="521"/>
      <c r="RBU10" s="521"/>
      <c r="RBY10" s="521"/>
      <c r="RCC10" s="521"/>
      <c r="RCG10" s="521"/>
      <c r="RCK10" s="521"/>
      <c r="RCO10" s="521"/>
      <c r="RCS10" s="521"/>
      <c r="RCW10" s="521"/>
      <c r="RDA10" s="521"/>
      <c r="RDE10" s="521"/>
      <c r="RDI10" s="521"/>
      <c r="RDM10" s="521"/>
      <c r="RDQ10" s="521"/>
      <c r="RDU10" s="521"/>
      <c r="RDY10" s="521"/>
      <c r="REC10" s="521"/>
      <c r="REG10" s="521"/>
      <c r="REK10" s="521"/>
      <c r="REO10" s="521"/>
      <c r="RES10" s="521"/>
      <c r="REW10" s="521"/>
      <c r="RFA10" s="521"/>
      <c r="RFE10" s="521"/>
      <c r="RFI10" s="521"/>
      <c r="RFM10" s="521"/>
      <c r="RFQ10" s="521"/>
      <c r="RFU10" s="521"/>
      <c r="RFY10" s="521"/>
      <c r="RGC10" s="521"/>
      <c r="RGG10" s="521"/>
      <c r="RGK10" s="521"/>
      <c r="RGO10" s="521"/>
      <c r="RGS10" s="521"/>
      <c r="RGW10" s="521"/>
      <c r="RHA10" s="521"/>
      <c r="RHE10" s="521"/>
      <c r="RHI10" s="521"/>
      <c r="RHM10" s="521"/>
      <c r="RHQ10" s="521"/>
      <c r="RHU10" s="521"/>
      <c r="RHY10" s="521"/>
      <c r="RIC10" s="521"/>
      <c r="RIG10" s="521"/>
      <c r="RIK10" s="521"/>
      <c r="RIO10" s="521"/>
      <c r="RIS10" s="521"/>
      <c r="RIW10" s="521"/>
      <c r="RJA10" s="521"/>
      <c r="RJE10" s="521"/>
      <c r="RJI10" s="521"/>
      <c r="RJM10" s="521"/>
      <c r="RJQ10" s="521"/>
      <c r="RJU10" s="521"/>
      <c r="RJY10" s="521"/>
      <c r="RKC10" s="521"/>
      <c r="RKG10" s="521"/>
      <c r="RKK10" s="521"/>
      <c r="RKO10" s="521"/>
      <c r="RKS10" s="521"/>
      <c r="RKW10" s="521"/>
      <c r="RLA10" s="521"/>
      <c r="RLE10" s="521"/>
      <c r="RLI10" s="521"/>
      <c r="RLM10" s="521"/>
      <c r="RLQ10" s="521"/>
      <c r="RLU10" s="521"/>
      <c r="RLY10" s="521"/>
      <c r="RMC10" s="521"/>
      <c r="RMG10" s="521"/>
      <c r="RMK10" s="521"/>
      <c r="RMO10" s="521"/>
      <c r="RMS10" s="521"/>
      <c r="RMW10" s="521"/>
      <c r="RNA10" s="521"/>
      <c r="RNE10" s="521"/>
      <c r="RNI10" s="521"/>
      <c r="RNM10" s="521"/>
      <c r="RNQ10" s="521"/>
      <c r="RNU10" s="521"/>
      <c r="RNY10" s="521"/>
      <c r="ROC10" s="521"/>
      <c r="ROG10" s="521"/>
      <c r="ROK10" s="521"/>
      <c r="ROO10" s="521"/>
      <c r="ROS10" s="521"/>
      <c r="ROW10" s="521"/>
      <c r="RPA10" s="521"/>
      <c r="RPE10" s="521"/>
      <c r="RPI10" s="521"/>
      <c r="RPM10" s="521"/>
      <c r="RPQ10" s="521"/>
      <c r="RPU10" s="521"/>
      <c r="RPY10" s="521"/>
      <c r="RQC10" s="521"/>
      <c r="RQG10" s="521"/>
      <c r="RQK10" s="521"/>
      <c r="RQO10" s="521"/>
      <c r="RQS10" s="521"/>
      <c r="RQW10" s="521"/>
      <c r="RRA10" s="521"/>
      <c r="RRE10" s="521"/>
      <c r="RRI10" s="521"/>
      <c r="RRM10" s="521"/>
      <c r="RRQ10" s="521"/>
      <c r="RRU10" s="521"/>
      <c r="RRY10" s="521"/>
      <c r="RSC10" s="521"/>
      <c r="RSG10" s="521"/>
      <c r="RSK10" s="521"/>
      <c r="RSO10" s="521"/>
      <c r="RSS10" s="521"/>
      <c r="RSW10" s="521"/>
      <c r="RTA10" s="521"/>
      <c r="RTE10" s="521"/>
      <c r="RTI10" s="521"/>
      <c r="RTM10" s="521"/>
      <c r="RTQ10" s="521"/>
      <c r="RTU10" s="521"/>
      <c r="RTY10" s="521"/>
      <c r="RUC10" s="521"/>
      <c r="RUG10" s="521"/>
      <c r="RUK10" s="521"/>
      <c r="RUO10" s="521"/>
      <c r="RUS10" s="521"/>
      <c r="RUW10" s="521"/>
      <c r="RVA10" s="521"/>
      <c r="RVE10" s="521"/>
      <c r="RVI10" s="521"/>
      <c r="RVM10" s="521"/>
      <c r="RVQ10" s="521"/>
      <c r="RVU10" s="521"/>
      <c r="RVY10" s="521"/>
      <c r="RWC10" s="521"/>
      <c r="RWG10" s="521"/>
      <c r="RWK10" s="521"/>
      <c r="RWO10" s="521"/>
      <c r="RWS10" s="521"/>
      <c r="RWW10" s="521"/>
      <c r="RXA10" s="521"/>
      <c r="RXE10" s="521"/>
      <c r="RXI10" s="521"/>
      <c r="RXM10" s="521"/>
      <c r="RXQ10" s="521"/>
      <c r="RXU10" s="521"/>
      <c r="RXY10" s="521"/>
      <c r="RYC10" s="521"/>
      <c r="RYG10" s="521"/>
      <c r="RYK10" s="521"/>
      <c r="RYO10" s="521"/>
      <c r="RYS10" s="521"/>
      <c r="RYW10" s="521"/>
      <c r="RZA10" s="521"/>
      <c r="RZE10" s="521"/>
      <c r="RZI10" s="521"/>
      <c r="RZM10" s="521"/>
      <c r="RZQ10" s="521"/>
      <c r="RZU10" s="521"/>
      <c r="RZY10" s="521"/>
      <c r="SAC10" s="521"/>
      <c r="SAG10" s="521"/>
      <c r="SAK10" s="521"/>
      <c r="SAO10" s="521"/>
      <c r="SAS10" s="521"/>
      <c r="SAW10" s="521"/>
      <c r="SBA10" s="521"/>
      <c r="SBE10" s="521"/>
      <c r="SBI10" s="521"/>
      <c r="SBM10" s="521"/>
      <c r="SBQ10" s="521"/>
      <c r="SBU10" s="521"/>
      <c r="SBY10" s="521"/>
      <c r="SCC10" s="521"/>
      <c r="SCG10" s="521"/>
      <c r="SCK10" s="521"/>
      <c r="SCO10" s="521"/>
      <c r="SCS10" s="521"/>
      <c r="SCW10" s="521"/>
      <c r="SDA10" s="521"/>
      <c r="SDE10" s="521"/>
      <c r="SDI10" s="521"/>
      <c r="SDM10" s="521"/>
      <c r="SDQ10" s="521"/>
      <c r="SDU10" s="521"/>
      <c r="SDY10" s="521"/>
      <c r="SEC10" s="521"/>
      <c r="SEG10" s="521"/>
      <c r="SEK10" s="521"/>
      <c r="SEO10" s="521"/>
      <c r="SES10" s="521"/>
      <c r="SEW10" s="521"/>
      <c r="SFA10" s="521"/>
      <c r="SFE10" s="521"/>
      <c r="SFI10" s="521"/>
      <c r="SFM10" s="521"/>
      <c r="SFQ10" s="521"/>
      <c r="SFU10" s="521"/>
      <c r="SFY10" s="521"/>
      <c r="SGC10" s="521"/>
      <c r="SGG10" s="521"/>
      <c r="SGK10" s="521"/>
      <c r="SGO10" s="521"/>
      <c r="SGS10" s="521"/>
      <c r="SGW10" s="521"/>
      <c r="SHA10" s="521"/>
      <c r="SHE10" s="521"/>
      <c r="SHI10" s="521"/>
      <c r="SHM10" s="521"/>
      <c r="SHQ10" s="521"/>
      <c r="SHU10" s="521"/>
      <c r="SHY10" s="521"/>
      <c r="SIC10" s="521"/>
      <c r="SIG10" s="521"/>
      <c r="SIK10" s="521"/>
      <c r="SIO10" s="521"/>
      <c r="SIS10" s="521"/>
      <c r="SIW10" s="521"/>
      <c r="SJA10" s="521"/>
      <c r="SJE10" s="521"/>
      <c r="SJI10" s="521"/>
      <c r="SJM10" s="521"/>
      <c r="SJQ10" s="521"/>
      <c r="SJU10" s="521"/>
      <c r="SJY10" s="521"/>
      <c r="SKC10" s="521"/>
      <c r="SKG10" s="521"/>
      <c r="SKK10" s="521"/>
      <c r="SKO10" s="521"/>
      <c r="SKS10" s="521"/>
      <c r="SKW10" s="521"/>
      <c r="SLA10" s="521"/>
      <c r="SLE10" s="521"/>
      <c r="SLI10" s="521"/>
      <c r="SLM10" s="521"/>
      <c r="SLQ10" s="521"/>
      <c r="SLU10" s="521"/>
      <c r="SLY10" s="521"/>
      <c r="SMC10" s="521"/>
      <c r="SMG10" s="521"/>
      <c r="SMK10" s="521"/>
      <c r="SMO10" s="521"/>
      <c r="SMS10" s="521"/>
      <c r="SMW10" s="521"/>
      <c r="SNA10" s="521"/>
      <c r="SNE10" s="521"/>
      <c r="SNI10" s="521"/>
      <c r="SNM10" s="521"/>
      <c r="SNQ10" s="521"/>
      <c r="SNU10" s="521"/>
      <c r="SNY10" s="521"/>
      <c r="SOC10" s="521"/>
      <c r="SOG10" s="521"/>
      <c r="SOK10" s="521"/>
      <c r="SOO10" s="521"/>
      <c r="SOS10" s="521"/>
      <c r="SOW10" s="521"/>
      <c r="SPA10" s="521"/>
      <c r="SPE10" s="521"/>
      <c r="SPI10" s="521"/>
      <c r="SPM10" s="521"/>
      <c r="SPQ10" s="521"/>
      <c r="SPU10" s="521"/>
      <c r="SPY10" s="521"/>
      <c r="SQC10" s="521"/>
      <c r="SQG10" s="521"/>
      <c r="SQK10" s="521"/>
      <c r="SQO10" s="521"/>
      <c r="SQS10" s="521"/>
      <c r="SQW10" s="521"/>
      <c r="SRA10" s="521"/>
      <c r="SRE10" s="521"/>
      <c r="SRI10" s="521"/>
      <c r="SRM10" s="521"/>
      <c r="SRQ10" s="521"/>
      <c r="SRU10" s="521"/>
      <c r="SRY10" s="521"/>
      <c r="SSC10" s="521"/>
      <c r="SSG10" s="521"/>
      <c r="SSK10" s="521"/>
      <c r="SSO10" s="521"/>
      <c r="SSS10" s="521"/>
      <c r="SSW10" s="521"/>
      <c r="STA10" s="521"/>
      <c r="STE10" s="521"/>
      <c r="STI10" s="521"/>
      <c r="STM10" s="521"/>
      <c r="STQ10" s="521"/>
      <c r="STU10" s="521"/>
      <c r="STY10" s="521"/>
      <c r="SUC10" s="521"/>
      <c r="SUG10" s="521"/>
      <c r="SUK10" s="521"/>
      <c r="SUO10" s="521"/>
      <c r="SUS10" s="521"/>
      <c r="SUW10" s="521"/>
      <c r="SVA10" s="521"/>
      <c r="SVE10" s="521"/>
      <c r="SVI10" s="521"/>
      <c r="SVM10" s="521"/>
      <c r="SVQ10" s="521"/>
      <c r="SVU10" s="521"/>
      <c r="SVY10" s="521"/>
      <c r="SWC10" s="521"/>
      <c r="SWG10" s="521"/>
      <c r="SWK10" s="521"/>
      <c r="SWO10" s="521"/>
      <c r="SWS10" s="521"/>
      <c r="SWW10" s="521"/>
      <c r="SXA10" s="521"/>
      <c r="SXE10" s="521"/>
      <c r="SXI10" s="521"/>
      <c r="SXM10" s="521"/>
      <c r="SXQ10" s="521"/>
      <c r="SXU10" s="521"/>
      <c r="SXY10" s="521"/>
      <c r="SYC10" s="521"/>
      <c r="SYG10" s="521"/>
      <c r="SYK10" s="521"/>
      <c r="SYO10" s="521"/>
      <c r="SYS10" s="521"/>
      <c r="SYW10" s="521"/>
      <c r="SZA10" s="521"/>
      <c r="SZE10" s="521"/>
      <c r="SZI10" s="521"/>
      <c r="SZM10" s="521"/>
      <c r="SZQ10" s="521"/>
      <c r="SZU10" s="521"/>
      <c r="SZY10" s="521"/>
      <c r="TAC10" s="521"/>
      <c r="TAG10" s="521"/>
      <c r="TAK10" s="521"/>
      <c r="TAO10" s="521"/>
      <c r="TAS10" s="521"/>
      <c r="TAW10" s="521"/>
      <c r="TBA10" s="521"/>
      <c r="TBE10" s="521"/>
      <c r="TBI10" s="521"/>
      <c r="TBM10" s="521"/>
      <c r="TBQ10" s="521"/>
      <c r="TBU10" s="521"/>
      <c r="TBY10" s="521"/>
      <c r="TCC10" s="521"/>
      <c r="TCG10" s="521"/>
      <c r="TCK10" s="521"/>
      <c r="TCO10" s="521"/>
      <c r="TCS10" s="521"/>
      <c r="TCW10" s="521"/>
      <c r="TDA10" s="521"/>
      <c r="TDE10" s="521"/>
      <c r="TDI10" s="521"/>
      <c r="TDM10" s="521"/>
      <c r="TDQ10" s="521"/>
      <c r="TDU10" s="521"/>
      <c r="TDY10" s="521"/>
      <c r="TEC10" s="521"/>
      <c r="TEG10" s="521"/>
      <c r="TEK10" s="521"/>
      <c r="TEO10" s="521"/>
      <c r="TES10" s="521"/>
      <c r="TEW10" s="521"/>
      <c r="TFA10" s="521"/>
      <c r="TFE10" s="521"/>
      <c r="TFI10" s="521"/>
      <c r="TFM10" s="521"/>
      <c r="TFQ10" s="521"/>
      <c r="TFU10" s="521"/>
      <c r="TFY10" s="521"/>
      <c r="TGC10" s="521"/>
      <c r="TGG10" s="521"/>
      <c r="TGK10" s="521"/>
      <c r="TGO10" s="521"/>
      <c r="TGS10" s="521"/>
      <c r="TGW10" s="521"/>
      <c r="THA10" s="521"/>
      <c r="THE10" s="521"/>
      <c r="THI10" s="521"/>
      <c r="THM10" s="521"/>
      <c r="THQ10" s="521"/>
      <c r="THU10" s="521"/>
      <c r="THY10" s="521"/>
      <c r="TIC10" s="521"/>
      <c r="TIG10" s="521"/>
      <c r="TIK10" s="521"/>
      <c r="TIO10" s="521"/>
      <c r="TIS10" s="521"/>
      <c r="TIW10" s="521"/>
      <c r="TJA10" s="521"/>
      <c r="TJE10" s="521"/>
      <c r="TJI10" s="521"/>
      <c r="TJM10" s="521"/>
      <c r="TJQ10" s="521"/>
      <c r="TJU10" s="521"/>
      <c r="TJY10" s="521"/>
      <c r="TKC10" s="521"/>
      <c r="TKG10" s="521"/>
      <c r="TKK10" s="521"/>
      <c r="TKO10" s="521"/>
      <c r="TKS10" s="521"/>
      <c r="TKW10" s="521"/>
      <c r="TLA10" s="521"/>
      <c r="TLE10" s="521"/>
      <c r="TLI10" s="521"/>
      <c r="TLM10" s="521"/>
      <c r="TLQ10" s="521"/>
      <c r="TLU10" s="521"/>
      <c r="TLY10" s="521"/>
      <c r="TMC10" s="521"/>
      <c r="TMG10" s="521"/>
      <c r="TMK10" s="521"/>
      <c r="TMO10" s="521"/>
      <c r="TMS10" s="521"/>
      <c r="TMW10" s="521"/>
      <c r="TNA10" s="521"/>
      <c r="TNE10" s="521"/>
      <c r="TNI10" s="521"/>
      <c r="TNM10" s="521"/>
      <c r="TNQ10" s="521"/>
      <c r="TNU10" s="521"/>
      <c r="TNY10" s="521"/>
      <c r="TOC10" s="521"/>
      <c r="TOG10" s="521"/>
      <c r="TOK10" s="521"/>
      <c r="TOO10" s="521"/>
      <c r="TOS10" s="521"/>
      <c r="TOW10" s="521"/>
      <c r="TPA10" s="521"/>
      <c r="TPE10" s="521"/>
      <c r="TPI10" s="521"/>
      <c r="TPM10" s="521"/>
      <c r="TPQ10" s="521"/>
      <c r="TPU10" s="521"/>
      <c r="TPY10" s="521"/>
      <c r="TQC10" s="521"/>
      <c r="TQG10" s="521"/>
      <c r="TQK10" s="521"/>
      <c r="TQO10" s="521"/>
      <c r="TQS10" s="521"/>
      <c r="TQW10" s="521"/>
      <c r="TRA10" s="521"/>
      <c r="TRE10" s="521"/>
      <c r="TRI10" s="521"/>
      <c r="TRM10" s="521"/>
      <c r="TRQ10" s="521"/>
      <c r="TRU10" s="521"/>
      <c r="TRY10" s="521"/>
      <c r="TSC10" s="521"/>
      <c r="TSG10" s="521"/>
      <c r="TSK10" s="521"/>
      <c r="TSO10" s="521"/>
      <c r="TSS10" s="521"/>
      <c r="TSW10" s="521"/>
      <c r="TTA10" s="521"/>
      <c r="TTE10" s="521"/>
      <c r="TTI10" s="521"/>
      <c r="TTM10" s="521"/>
      <c r="TTQ10" s="521"/>
      <c r="TTU10" s="521"/>
      <c r="TTY10" s="521"/>
      <c r="TUC10" s="521"/>
      <c r="TUG10" s="521"/>
      <c r="TUK10" s="521"/>
      <c r="TUO10" s="521"/>
      <c r="TUS10" s="521"/>
      <c r="TUW10" s="521"/>
      <c r="TVA10" s="521"/>
      <c r="TVE10" s="521"/>
      <c r="TVI10" s="521"/>
      <c r="TVM10" s="521"/>
      <c r="TVQ10" s="521"/>
      <c r="TVU10" s="521"/>
      <c r="TVY10" s="521"/>
      <c r="TWC10" s="521"/>
      <c r="TWG10" s="521"/>
      <c r="TWK10" s="521"/>
      <c r="TWO10" s="521"/>
      <c r="TWS10" s="521"/>
      <c r="TWW10" s="521"/>
      <c r="TXA10" s="521"/>
      <c r="TXE10" s="521"/>
      <c r="TXI10" s="521"/>
      <c r="TXM10" s="521"/>
      <c r="TXQ10" s="521"/>
      <c r="TXU10" s="521"/>
      <c r="TXY10" s="521"/>
      <c r="TYC10" s="521"/>
      <c r="TYG10" s="521"/>
      <c r="TYK10" s="521"/>
      <c r="TYO10" s="521"/>
      <c r="TYS10" s="521"/>
      <c r="TYW10" s="521"/>
      <c r="TZA10" s="521"/>
      <c r="TZE10" s="521"/>
      <c r="TZI10" s="521"/>
      <c r="TZM10" s="521"/>
      <c r="TZQ10" s="521"/>
      <c r="TZU10" s="521"/>
      <c r="TZY10" s="521"/>
      <c r="UAC10" s="521"/>
      <c r="UAG10" s="521"/>
      <c r="UAK10" s="521"/>
      <c r="UAO10" s="521"/>
      <c r="UAS10" s="521"/>
      <c r="UAW10" s="521"/>
      <c r="UBA10" s="521"/>
      <c r="UBE10" s="521"/>
      <c r="UBI10" s="521"/>
      <c r="UBM10" s="521"/>
      <c r="UBQ10" s="521"/>
      <c r="UBU10" s="521"/>
      <c r="UBY10" s="521"/>
      <c r="UCC10" s="521"/>
      <c r="UCG10" s="521"/>
      <c r="UCK10" s="521"/>
      <c r="UCO10" s="521"/>
      <c r="UCS10" s="521"/>
      <c r="UCW10" s="521"/>
      <c r="UDA10" s="521"/>
      <c r="UDE10" s="521"/>
      <c r="UDI10" s="521"/>
      <c r="UDM10" s="521"/>
      <c r="UDQ10" s="521"/>
      <c r="UDU10" s="521"/>
      <c r="UDY10" s="521"/>
      <c r="UEC10" s="521"/>
      <c r="UEG10" s="521"/>
      <c r="UEK10" s="521"/>
      <c r="UEO10" s="521"/>
      <c r="UES10" s="521"/>
      <c r="UEW10" s="521"/>
      <c r="UFA10" s="521"/>
      <c r="UFE10" s="521"/>
      <c r="UFI10" s="521"/>
      <c r="UFM10" s="521"/>
      <c r="UFQ10" s="521"/>
      <c r="UFU10" s="521"/>
      <c r="UFY10" s="521"/>
      <c r="UGC10" s="521"/>
      <c r="UGG10" s="521"/>
      <c r="UGK10" s="521"/>
      <c r="UGO10" s="521"/>
      <c r="UGS10" s="521"/>
      <c r="UGW10" s="521"/>
      <c r="UHA10" s="521"/>
      <c r="UHE10" s="521"/>
      <c r="UHI10" s="521"/>
      <c r="UHM10" s="521"/>
      <c r="UHQ10" s="521"/>
      <c r="UHU10" s="521"/>
      <c r="UHY10" s="521"/>
      <c r="UIC10" s="521"/>
      <c r="UIG10" s="521"/>
      <c r="UIK10" s="521"/>
      <c r="UIO10" s="521"/>
      <c r="UIS10" s="521"/>
      <c r="UIW10" s="521"/>
      <c r="UJA10" s="521"/>
      <c r="UJE10" s="521"/>
      <c r="UJI10" s="521"/>
      <c r="UJM10" s="521"/>
      <c r="UJQ10" s="521"/>
      <c r="UJU10" s="521"/>
      <c r="UJY10" s="521"/>
      <c r="UKC10" s="521"/>
      <c r="UKG10" s="521"/>
      <c r="UKK10" s="521"/>
      <c r="UKO10" s="521"/>
      <c r="UKS10" s="521"/>
      <c r="UKW10" s="521"/>
      <c r="ULA10" s="521"/>
      <c r="ULE10" s="521"/>
      <c r="ULI10" s="521"/>
      <c r="ULM10" s="521"/>
      <c r="ULQ10" s="521"/>
      <c r="ULU10" s="521"/>
      <c r="ULY10" s="521"/>
      <c r="UMC10" s="521"/>
      <c r="UMG10" s="521"/>
      <c r="UMK10" s="521"/>
      <c r="UMO10" s="521"/>
      <c r="UMS10" s="521"/>
      <c r="UMW10" s="521"/>
      <c r="UNA10" s="521"/>
      <c r="UNE10" s="521"/>
      <c r="UNI10" s="521"/>
      <c r="UNM10" s="521"/>
      <c r="UNQ10" s="521"/>
      <c r="UNU10" s="521"/>
      <c r="UNY10" s="521"/>
      <c r="UOC10" s="521"/>
      <c r="UOG10" s="521"/>
      <c r="UOK10" s="521"/>
      <c r="UOO10" s="521"/>
      <c r="UOS10" s="521"/>
      <c r="UOW10" s="521"/>
      <c r="UPA10" s="521"/>
      <c r="UPE10" s="521"/>
      <c r="UPI10" s="521"/>
      <c r="UPM10" s="521"/>
      <c r="UPQ10" s="521"/>
      <c r="UPU10" s="521"/>
      <c r="UPY10" s="521"/>
      <c r="UQC10" s="521"/>
      <c r="UQG10" s="521"/>
      <c r="UQK10" s="521"/>
      <c r="UQO10" s="521"/>
      <c r="UQS10" s="521"/>
      <c r="UQW10" s="521"/>
      <c r="URA10" s="521"/>
      <c r="URE10" s="521"/>
      <c r="URI10" s="521"/>
      <c r="URM10" s="521"/>
      <c r="URQ10" s="521"/>
      <c r="URU10" s="521"/>
      <c r="URY10" s="521"/>
      <c r="USC10" s="521"/>
      <c r="USG10" s="521"/>
      <c r="USK10" s="521"/>
      <c r="USO10" s="521"/>
      <c r="USS10" s="521"/>
      <c r="USW10" s="521"/>
      <c r="UTA10" s="521"/>
      <c r="UTE10" s="521"/>
      <c r="UTI10" s="521"/>
      <c r="UTM10" s="521"/>
      <c r="UTQ10" s="521"/>
      <c r="UTU10" s="521"/>
      <c r="UTY10" s="521"/>
      <c r="UUC10" s="521"/>
      <c r="UUG10" s="521"/>
      <c r="UUK10" s="521"/>
      <c r="UUO10" s="521"/>
      <c r="UUS10" s="521"/>
      <c r="UUW10" s="521"/>
      <c r="UVA10" s="521"/>
      <c r="UVE10" s="521"/>
      <c r="UVI10" s="521"/>
      <c r="UVM10" s="521"/>
      <c r="UVQ10" s="521"/>
      <c r="UVU10" s="521"/>
      <c r="UVY10" s="521"/>
      <c r="UWC10" s="521"/>
      <c r="UWG10" s="521"/>
      <c r="UWK10" s="521"/>
      <c r="UWO10" s="521"/>
      <c r="UWS10" s="521"/>
      <c r="UWW10" s="521"/>
      <c r="UXA10" s="521"/>
      <c r="UXE10" s="521"/>
      <c r="UXI10" s="521"/>
      <c r="UXM10" s="521"/>
      <c r="UXQ10" s="521"/>
      <c r="UXU10" s="521"/>
      <c r="UXY10" s="521"/>
      <c r="UYC10" s="521"/>
      <c r="UYG10" s="521"/>
      <c r="UYK10" s="521"/>
      <c r="UYO10" s="521"/>
      <c r="UYS10" s="521"/>
      <c r="UYW10" s="521"/>
      <c r="UZA10" s="521"/>
      <c r="UZE10" s="521"/>
      <c r="UZI10" s="521"/>
      <c r="UZM10" s="521"/>
      <c r="UZQ10" s="521"/>
      <c r="UZU10" s="521"/>
      <c r="UZY10" s="521"/>
      <c r="VAC10" s="521"/>
      <c r="VAG10" s="521"/>
      <c r="VAK10" s="521"/>
      <c r="VAO10" s="521"/>
      <c r="VAS10" s="521"/>
      <c r="VAW10" s="521"/>
      <c r="VBA10" s="521"/>
      <c r="VBE10" s="521"/>
      <c r="VBI10" s="521"/>
      <c r="VBM10" s="521"/>
      <c r="VBQ10" s="521"/>
      <c r="VBU10" s="521"/>
      <c r="VBY10" s="521"/>
      <c r="VCC10" s="521"/>
      <c r="VCG10" s="521"/>
      <c r="VCK10" s="521"/>
      <c r="VCO10" s="521"/>
      <c r="VCS10" s="521"/>
      <c r="VCW10" s="521"/>
      <c r="VDA10" s="521"/>
      <c r="VDE10" s="521"/>
      <c r="VDI10" s="521"/>
      <c r="VDM10" s="521"/>
      <c r="VDQ10" s="521"/>
      <c r="VDU10" s="521"/>
      <c r="VDY10" s="521"/>
      <c r="VEC10" s="521"/>
      <c r="VEG10" s="521"/>
      <c r="VEK10" s="521"/>
      <c r="VEO10" s="521"/>
      <c r="VES10" s="521"/>
      <c r="VEW10" s="521"/>
      <c r="VFA10" s="521"/>
      <c r="VFE10" s="521"/>
      <c r="VFI10" s="521"/>
      <c r="VFM10" s="521"/>
      <c r="VFQ10" s="521"/>
      <c r="VFU10" s="521"/>
      <c r="VFY10" s="521"/>
      <c r="VGC10" s="521"/>
      <c r="VGG10" s="521"/>
      <c r="VGK10" s="521"/>
      <c r="VGO10" s="521"/>
      <c r="VGS10" s="521"/>
      <c r="VGW10" s="521"/>
      <c r="VHA10" s="521"/>
      <c r="VHE10" s="521"/>
      <c r="VHI10" s="521"/>
      <c r="VHM10" s="521"/>
      <c r="VHQ10" s="521"/>
      <c r="VHU10" s="521"/>
      <c r="VHY10" s="521"/>
      <c r="VIC10" s="521"/>
      <c r="VIG10" s="521"/>
      <c r="VIK10" s="521"/>
      <c r="VIO10" s="521"/>
      <c r="VIS10" s="521"/>
      <c r="VIW10" s="521"/>
      <c r="VJA10" s="521"/>
      <c r="VJE10" s="521"/>
      <c r="VJI10" s="521"/>
      <c r="VJM10" s="521"/>
      <c r="VJQ10" s="521"/>
      <c r="VJU10" s="521"/>
      <c r="VJY10" s="521"/>
      <c r="VKC10" s="521"/>
      <c r="VKG10" s="521"/>
      <c r="VKK10" s="521"/>
      <c r="VKO10" s="521"/>
      <c r="VKS10" s="521"/>
      <c r="VKW10" s="521"/>
      <c r="VLA10" s="521"/>
      <c r="VLE10" s="521"/>
      <c r="VLI10" s="521"/>
      <c r="VLM10" s="521"/>
      <c r="VLQ10" s="521"/>
      <c r="VLU10" s="521"/>
      <c r="VLY10" s="521"/>
      <c r="VMC10" s="521"/>
      <c r="VMG10" s="521"/>
      <c r="VMK10" s="521"/>
      <c r="VMO10" s="521"/>
      <c r="VMS10" s="521"/>
      <c r="VMW10" s="521"/>
      <c r="VNA10" s="521"/>
      <c r="VNE10" s="521"/>
      <c r="VNI10" s="521"/>
      <c r="VNM10" s="521"/>
      <c r="VNQ10" s="521"/>
      <c r="VNU10" s="521"/>
      <c r="VNY10" s="521"/>
      <c r="VOC10" s="521"/>
      <c r="VOG10" s="521"/>
      <c r="VOK10" s="521"/>
      <c r="VOO10" s="521"/>
      <c r="VOS10" s="521"/>
      <c r="VOW10" s="521"/>
      <c r="VPA10" s="521"/>
      <c r="VPE10" s="521"/>
      <c r="VPI10" s="521"/>
      <c r="VPM10" s="521"/>
      <c r="VPQ10" s="521"/>
      <c r="VPU10" s="521"/>
      <c r="VPY10" s="521"/>
      <c r="VQC10" s="521"/>
      <c r="VQG10" s="521"/>
      <c r="VQK10" s="521"/>
      <c r="VQO10" s="521"/>
      <c r="VQS10" s="521"/>
      <c r="VQW10" s="521"/>
      <c r="VRA10" s="521"/>
      <c r="VRE10" s="521"/>
      <c r="VRI10" s="521"/>
      <c r="VRM10" s="521"/>
      <c r="VRQ10" s="521"/>
      <c r="VRU10" s="521"/>
      <c r="VRY10" s="521"/>
      <c r="VSC10" s="521"/>
      <c r="VSG10" s="521"/>
      <c r="VSK10" s="521"/>
      <c r="VSO10" s="521"/>
      <c r="VSS10" s="521"/>
      <c r="VSW10" s="521"/>
      <c r="VTA10" s="521"/>
      <c r="VTE10" s="521"/>
      <c r="VTI10" s="521"/>
      <c r="VTM10" s="521"/>
      <c r="VTQ10" s="521"/>
      <c r="VTU10" s="521"/>
      <c r="VTY10" s="521"/>
      <c r="VUC10" s="521"/>
      <c r="VUG10" s="521"/>
      <c r="VUK10" s="521"/>
      <c r="VUO10" s="521"/>
      <c r="VUS10" s="521"/>
      <c r="VUW10" s="521"/>
      <c r="VVA10" s="521"/>
      <c r="VVE10" s="521"/>
      <c r="VVI10" s="521"/>
      <c r="VVM10" s="521"/>
      <c r="VVQ10" s="521"/>
      <c r="VVU10" s="521"/>
      <c r="VVY10" s="521"/>
      <c r="VWC10" s="521"/>
      <c r="VWG10" s="521"/>
      <c r="VWK10" s="521"/>
      <c r="VWO10" s="521"/>
      <c r="VWS10" s="521"/>
      <c r="VWW10" s="521"/>
      <c r="VXA10" s="521"/>
      <c r="VXE10" s="521"/>
      <c r="VXI10" s="521"/>
      <c r="VXM10" s="521"/>
      <c r="VXQ10" s="521"/>
      <c r="VXU10" s="521"/>
      <c r="VXY10" s="521"/>
      <c r="VYC10" s="521"/>
      <c r="VYG10" s="521"/>
      <c r="VYK10" s="521"/>
      <c r="VYO10" s="521"/>
      <c r="VYS10" s="521"/>
      <c r="VYW10" s="521"/>
      <c r="VZA10" s="521"/>
      <c r="VZE10" s="521"/>
      <c r="VZI10" s="521"/>
      <c r="VZM10" s="521"/>
      <c r="VZQ10" s="521"/>
      <c r="VZU10" s="521"/>
      <c r="VZY10" s="521"/>
      <c r="WAC10" s="521"/>
      <c r="WAG10" s="521"/>
      <c r="WAK10" s="521"/>
      <c r="WAO10" s="521"/>
      <c r="WAS10" s="521"/>
      <c r="WAW10" s="521"/>
      <c r="WBA10" s="521"/>
      <c r="WBE10" s="521"/>
      <c r="WBI10" s="521"/>
      <c r="WBM10" s="521"/>
      <c r="WBQ10" s="521"/>
      <c r="WBU10" s="521"/>
      <c r="WBY10" s="521"/>
      <c r="WCC10" s="521"/>
      <c r="WCG10" s="521"/>
      <c r="WCK10" s="521"/>
      <c r="WCO10" s="521"/>
      <c r="WCS10" s="521"/>
      <c r="WCW10" s="521"/>
      <c r="WDA10" s="521"/>
      <c r="WDE10" s="521"/>
      <c r="WDI10" s="521"/>
      <c r="WDM10" s="521"/>
      <c r="WDQ10" s="521"/>
      <c r="WDU10" s="521"/>
      <c r="WDY10" s="521"/>
      <c r="WEC10" s="521"/>
      <c r="WEG10" s="521"/>
      <c r="WEK10" s="521"/>
      <c r="WEO10" s="521"/>
      <c r="WES10" s="521"/>
      <c r="WEW10" s="521"/>
      <c r="WFA10" s="521"/>
      <c r="WFE10" s="521"/>
      <c r="WFI10" s="521"/>
      <c r="WFM10" s="521"/>
      <c r="WFQ10" s="521"/>
      <c r="WFU10" s="521"/>
      <c r="WFY10" s="521"/>
      <c r="WGC10" s="521"/>
      <c r="WGG10" s="521"/>
      <c r="WGK10" s="521"/>
      <c r="WGO10" s="521"/>
      <c r="WGS10" s="521"/>
      <c r="WGW10" s="521"/>
      <c r="WHA10" s="521"/>
      <c r="WHE10" s="521"/>
      <c r="WHI10" s="521"/>
      <c r="WHM10" s="521"/>
      <c r="WHQ10" s="521"/>
      <c r="WHU10" s="521"/>
      <c r="WHY10" s="521"/>
      <c r="WIC10" s="521"/>
      <c r="WIG10" s="521"/>
      <c r="WIK10" s="521"/>
      <c r="WIO10" s="521"/>
      <c r="WIS10" s="521"/>
      <c r="WIW10" s="521"/>
      <c r="WJA10" s="521"/>
      <c r="WJE10" s="521"/>
      <c r="WJI10" s="521"/>
      <c r="WJM10" s="521"/>
      <c r="WJQ10" s="521"/>
      <c r="WJU10" s="521"/>
      <c r="WJY10" s="521"/>
      <c r="WKC10" s="521"/>
      <c r="WKG10" s="521"/>
      <c r="WKK10" s="521"/>
      <c r="WKO10" s="521"/>
      <c r="WKS10" s="521"/>
      <c r="WKW10" s="521"/>
      <c r="WLA10" s="521"/>
      <c r="WLE10" s="521"/>
      <c r="WLI10" s="521"/>
      <c r="WLM10" s="521"/>
      <c r="WLQ10" s="521"/>
      <c r="WLU10" s="521"/>
      <c r="WLY10" s="521"/>
      <c r="WMC10" s="521"/>
      <c r="WMG10" s="521"/>
      <c r="WMK10" s="521"/>
      <c r="WMO10" s="521"/>
      <c r="WMS10" s="521"/>
      <c r="WMW10" s="521"/>
      <c r="WNA10" s="521"/>
      <c r="WNE10" s="521"/>
      <c r="WNI10" s="521"/>
      <c r="WNM10" s="521"/>
      <c r="WNQ10" s="521"/>
      <c r="WNU10" s="521"/>
      <c r="WNY10" s="521"/>
      <c r="WOC10" s="521"/>
      <c r="WOG10" s="521"/>
      <c r="WOK10" s="521"/>
      <c r="WOO10" s="521"/>
      <c r="WOS10" s="521"/>
      <c r="WOW10" s="521"/>
      <c r="WPA10" s="521"/>
      <c r="WPE10" s="521"/>
      <c r="WPI10" s="521"/>
      <c r="WPM10" s="521"/>
      <c r="WPQ10" s="521"/>
      <c r="WPU10" s="521"/>
      <c r="WPY10" s="521"/>
      <c r="WQC10" s="521"/>
      <c r="WQG10" s="521"/>
      <c r="WQK10" s="521"/>
      <c r="WQO10" s="521"/>
      <c r="WQS10" s="521"/>
      <c r="WQW10" s="521"/>
      <c r="WRA10" s="521"/>
      <c r="WRE10" s="521"/>
      <c r="WRI10" s="521"/>
      <c r="WRM10" s="521"/>
      <c r="WRQ10" s="521"/>
      <c r="WRU10" s="521"/>
      <c r="WRY10" s="521"/>
      <c r="WSC10" s="521"/>
      <c r="WSG10" s="521"/>
      <c r="WSK10" s="521"/>
      <c r="WSO10" s="521"/>
      <c r="WSS10" s="521"/>
      <c r="WSW10" s="521"/>
      <c r="WTA10" s="521"/>
      <c r="WTE10" s="521"/>
      <c r="WTI10" s="521"/>
      <c r="WTM10" s="521"/>
      <c r="WTQ10" s="521"/>
      <c r="WTU10" s="521"/>
      <c r="WTY10" s="521"/>
      <c r="WUC10" s="521"/>
      <c r="WUG10" s="521"/>
      <c r="WUK10" s="521"/>
      <c r="WUO10" s="521"/>
      <c r="WUS10" s="521"/>
      <c r="WUW10" s="521"/>
      <c r="WVA10" s="521"/>
      <c r="WVE10" s="521"/>
      <c r="WVI10" s="521"/>
      <c r="WVM10" s="521"/>
      <c r="WVQ10" s="521"/>
      <c r="WVU10" s="521"/>
      <c r="WVY10" s="521"/>
      <c r="WWC10" s="521"/>
      <c r="WWG10" s="521"/>
      <c r="WWK10" s="521"/>
      <c r="WWO10" s="521"/>
      <c r="WWS10" s="521"/>
      <c r="WWW10" s="521"/>
      <c r="WXA10" s="521"/>
      <c r="WXE10" s="521"/>
      <c r="WXI10" s="521"/>
      <c r="WXM10" s="521"/>
      <c r="WXQ10" s="521"/>
      <c r="WXU10" s="521"/>
      <c r="WXY10" s="521"/>
      <c r="WYC10" s="521"/>
      <c r="WYG10" s="521"/>
      <c r="WYK10" s="521"/>
      <c r="WYO10" s="521"/>
      <c r="WYS10" s="521"/>
      <c r="WYW10" s="521"/>
      <c r="WZA10" s="521"/>
      <c r="WZE10" s="521"/>
      <c r="WZI10" s="521"/>
      <c r="WZM10" s="521"/>
      <c r="WZQ10" s="521"/>
      <c r="WZU10" s="521"/>
      <c r="WZY10" s="521"/>
      <c r="XAC10" s="521"/>
      <c r="XAG10" s="521"/>
      <c r="XAK10" s="521"/>
      <c r="XAO10" s="521"/>
      <c r="XAS10" s="521"/>
      <c r="XAW10" s="521"/>
      <c r="XBA10" s="521"/>
      <c r="XBE10" s="521"/>
      <c r="XBI10" s="521"/>
      <c r="XBM10" s="521"/>
      <c r="XBQ10" s="521"/>
      <c r="XBU10" s="521"/>
      <c r="XBY10" s="521"/>
      <c r="XCC10" s="521"/>
      <c r="XCG10" s="521"/>
      <c r="XCK10" s="521"/>
      <c r="XCO10" s="521"/>
      <c r="XCS10" s="521"/>
      <c r="XCW10" s="521"/>
      <c r="XDA10" s="521"/>
      <c r="XDE10" s="521"/>
      <c r="XDI10" s="521"/>
      <c r="XDM10" s="521"/>
      <c r="XDQ10" s="521"/>
      <c r="XDU10" s="521"/>
      <c r="XDY10" s="521"/>
      <c r="XEC10" s="521"/>
      <c r="XEG10" s="521"/>
      <c r="XEK10" s="521"/>
      <c r="XEO10" s="521"/>
      <c r="XES10" s="521"/>
      <c r="XEW10" s="521"/>
      <c r="XFA10" s="521"/>
    </row>
    <row r="11" spans="1:1021 1025:2045 2049:3069 3073:4093 4097:5117 5121:6141 6145:7165 7169:8189 8193:9213 9217:10237 10241:11261 11265:12285 12289:13309 13313:14333 14337:15357 15361:16381" s="167" customFormat="1" hidden="1" x14ac:dyDescent="0.2">
      <c r="A11" s="340" t="s">
        <v>95</v>
      </c>
      <c r="B11" s="81" t="s">
        <v>19</v>
      </c>
      <c r="C11" s="82"/>
      <c r="D11" s="76"/>
      <c r="E11" s="145"/>
      <c r="F11" s="184"/>
      <c r="G11" s="184"/>
      <c r="H11" s="184"/>
      <c r="I11" s="521"/>
      <c r="J11" s="15"/>
      <c r="K11" s="15"/>
      <c r="L11" s="15"/>
      <c r="M11" s="521"/>
      <c r="Q11" s="521"/>
      <c r="U11" s="521"/>
      <c r="Y11" s="521"/>
      <c r="AC11" s="521"/>
      <c r="AG11" s="521"/>
      <c r="AK11" s="521"/>
      <c r="AO11" s="521"/>
      <c r="AS11" s="521"/>
      <c r="AW11" s="521"/>
      <c r="BA11" s="521"/>
      <c r="BE11" s="521"/>
      <c r="BI11" s="521"/>
      <c r="BM11" s="521"/>
      <c r="BQ11" s="521"/>
      <c r="BU11" s="521"/>
      <c r="BY11" s="521"/>
      <c r="CC11" s="521"/>
      <c r="CG11" s="521"/>
      <c r="CK11" s="521"/>
      <c r="CO11" s="521"/>
      <c r="CS11" s="521"/>
      <c r="CW11" s="521"/>
      <c r="DA11" s="521"/>
      <c r="DE11" s="521"/>
      <c r="DI11" s="521"/>
      <c r="DM11" s="521"/>
      <c r="DQ11" s="521"/>
      <c r="DU11" s="521"/>
      <c r="DY11" s="521"/>
      <c r="EC11" s="521"/>
      <c r="EG11" s="521"/>
      <c r="EK11" s="521"/>
      <c r="EO11" s="521"/>
      <c r="ES11" s="521"/>
      <c r="EW11" s="521"/>
      <c r="FA11" s="521"/>
      <c r="FE11" s="521"/>
      <c r="FI11" s="521"/>
      <c r="FM11" s="521"/>
      <c r="FQ11" s="521"/>
      <c r="FU11" s="521"/>
      <c r="FY11" s="521"/>
      <c r="GC11" s="521"/>
      <c r="GG11" s="521"/>
      <c r="GK11" s="521"/>
      <c r="GO11" s="521"/>
      <c r="GS11" s="521"/>
      <c r="GW11" s="521"/>
      <c r="HA11" s="521"/>
      <c r="HE11" s="521"/>
      <c r="HI11" s="521"/>
      <c r="HM11" s="521"/>
      <c r="HQ11" s="521"/>
      <c r="HU11" s="521"/>
      <c r="HY11" s="521"/>
      <c r="IC11" s="521"/>
      <c r="IG11" s="521"/>
      <c r="IK11" s="521"/>
      <c r="IO11" s="521"/>
      <c r="IS11" s="521"/>
      <c r="IW11" s="521"/>
      <c r="JA11" s="521"/>
      <c r="JE11" s="521"/>
      <c r="JI11" s="521"/>
      <c r="JM11" s="521"/>
      <c r="JQ11" s="521"/>
      <c r="JU11" s="521"/>
      <c r="JY11" s="521"/>
      <c r="KC11" s="521"/>
      <c r="KG11" s="521"/>
      <c r="KK11" s="521"/>
      <c r="KO11" s="521"/>
      <c r="KS11" s="521"/>
      <c r="KW11" s="521"/>
      <c r="LA11" s="521"/>
      <c r="LE11" s="521"/>
      <c r="LI11" s="521"/>
      <c r="LM11" s="521"/>
      <c r="LQ11" s="521"/>
      <c r="LU11" s="521"/>
      <c r="LY11" s="521"/>
      <c r="MC11" s="521"/>
      <c r="MG11" s="521"/>
      <c r="MK11" s="521"/>
      <c r="MO11" s="521"/>
      <c r="MS11" s="521"/>
      <c r="MW11" s="521"/>
      <c r="NA11" s="521"/>
      <c r="NE11" s="521"/>
      <c r="NI11" s="521"/>
      <c r="NM11" s="521"/>
      <c r="NQ11" s="521"/>
      <c r="NU11" s="521"/>
      <c r="NY11" s="521"/>
      <c r="OC11" s="521"/>
      <c r="OG11" s="521"/>
      <c r="OK11" s="521"/>
      <c r="OO11" s="521"/>
      <c r="OS11" s="521"/>
      <c r="OW11" s="521"/>
      <c r="PA11" s="521"/>
      <c r="PE11" s="521"/>
      <c r="PI11" s="521"/>
      <c r="PM11" s="521"/>
      <c r="PQ11" s="521"/>
      <c r="PU11" s="521"/>
      <c r="PY11" s="521"/>
      <c r="QC11" s="521"/>
      <c r="QG11" s="521"/>
      <c r="QK11" s="521"/>
      <c r="QO11" s="521"/>
      <c r="QS11" s="521"/>
      <c r="QW11" s="521"/>
      <c r="RA11" s="521"/>
      <c r="RE11" s="521"/>
      <c r="RI11" s="521"/>
      <c r="RM11" s="521"/>
      <c r="RQ11" s="521"/>
      <c r="RU11" s="521"/>
      <c r="RY11" s="521"/>
      <c r="SC11" s="521"/>
      <c r="SG11" s="521"/>
      <c r="SK11" s="521"/>
      <c r="SO11" s="521"/>
      <c r="SS11" s="521"/>
      <c r="SW11" s="521"/>
      <c r="TA11" s="521"/>
      <c r="TE11" s="521"/>
      <c r="TI11" s="521"/>
      <c r="TM11" s="521"/>
      <c r="TQ11" s="521"/>
      <c r="TU11" s="521"/>
      <c r="TY11" s="521"/>
      <c r="UC11" s="521"/>
      <c r="UG11" s="521"/>
      <c r="UK11" s="521"/>
      <c r="UO11" s="521"/>
      <c r="US11" s="521"/>
      <c r="UW11" s="521"/>
      <c r="VA11" s="521"/>
      <c r="VE11" s="521"/>
      <c r="VI11" s="521"/>
      <c r="VM11" s="521"/>
      <c r="VQ11" s="521"/>
      <c r="VU11" s="521"/>
      <c r="VY11" s="521"/>
      <c r="WC11" s="521"/>
      <c r="WG11" s="521"/>
      <c r="WK11" s="521"/>
      <c r="WO11" s="521"/>
      <c r="WS11" s="521"/>
      <c r="WW11" s="521"/>
      <c r="XA11" s="521"/>
      <c r="XE11" s="521"/>
      <c r="XI11" s="521"/>
      <c r="XM11" s="521"/>
      <c r="XQ11" s="521"/>
      <c r="XU11" s="521"/>
      <c r="XY11" s="521"/>
      <c r="YC11" s="521"/>
      <c r="YG11" s="521"/>
      <c r="YK11" s="521"/>
      <c r="YO11" s="521"/>
      <c r="YS11" s="521"/>
      <c r="YW11" s="521"/>
      <c r="ZA11" s="521"/>
      <c r="ZE11" s="521"/>
      <c r="ZI11" s="521"/>
      <c r="ZM11" s="521"/>
      <c r="ZQ11" s="521"/>
      <c r="ZU11" s="521"/>
      <c r="ZY11" s="521"/>
      <c r="AAC11" s="521"/>
      <c r="AAG11" s="521"/>
      <c r="AAK11" s="521"/>
      <c r="AAO11" s="521"/>
      <c r="AAS11" s="521"/>
      <c r="AAW11" s="521"/>
      <c r="ABA11" s="521"/>
      <c r="ABE11" s="521"/>
      <c r="ABI11" s="521"/>
      <c r="ABM11" s="521"/>
      <c r="ABQ11" s="521"/>
      <c r="ABU11" s="521"/>
      <c r="ABY11" s="521"/>
      <c r="ACC11" s="521"/>
      <c r="ACG11" s="521"/>
      <c r="ACK11" s="521"/>
      <c r="ACO11" s="521"/>
      <c r="ACS11" s="521"/>
      <c r="ACW11" s="521"/>
      <c r="ADA11" s="521"/>
      <c r="ADE11" s="521"/>
      <c r="ADI11" s="521"/>
      <c r="ADM11" s="521"/>
      <c r="ADQ11" s="521"/>
      <c r="ADU11" s="521"/>
      <c r="ADY11" s="521"/>
      <c r="AEC11" s="521"/>
      <c r="AEG11" s="521"/>
      <c r="AEK11" s="521"/>
      <c r="AEO11" s="521"/>
      <c r="AES11" s="521"/>
      <c r="AEW11" s="521"/>
      <c r="AFA11" s="521"/>
      <c r="AFE11" s="521"/>
      <c r="AFI11" s="521"/>
      <c r="AFM11" s="521"/>
      <c r="AFQ11" s="521"/>
      <c r="AFU11" s="521"/>
      <c r="AFY11" s="521"/>
      <c r="AGC11" s="521"/>
      <c r="AGG11" s="521"/>
      <c r="AGK11" s="521"/>
      <c r="AGO11" s="521"/>
      <c r="AGS11" s="521"/>
      <c r="AGW11" s="521"/>
      <c r="AHA11" s="521"/>
      <c r="AHE11" s="521"/>
      <c r="AHI11" s="521"/>
      <c r="AHM11" s="521"/>
      <c r="AHQ11" s="521"/>
      <c r="AHU11" s="521"/>
      <c r="AHY11" s="521"/>
      <c r="AIC11" s="521"/>
      <c r="AIG11" s="521"/>
      <c r="AIK11" s="521"/>
      <c r="AIO11" s="521"/>
      <c r="AIS11" s="521"/>
      <c r="AIW11" s="521"/>
      <c r="AJA11" s="521"/>
      <c r="AJE11" s="521"/>
      <c r="AJI11" s="521"/>
      <c r="AJM11" s="521"/>
      <c r="AJQ11" s="521"/>
      <c r="AJU11" s="521"/>
      <c r="AJY11" s="521"/>
      <c r="AKC11" s="521"/>
      <c r="AKG11" s="521"/>
      <c r="AKK11" s="521"/>
      <c r="AKO11" s="521"/>
      <c r="AKS11" s="521"/>
      <c r="AKW11" s="521"/>
      <c r="ALA11" s="521"/>
      <c r="ALE11" s="521"/>
      <c r="ALI11" s="521"/>
      <c r="ALM11" s="521"/>
      <c r="ALQ11" s="521"/>
      <c r="ALU11" s="521"/>
      <c r="ALY11" s="521"/>
      <c r="AMC11" s="521"/>
      <c r="AMG11" s="521"/>
      <c r="AMK11" s="521"/>
      <c r="AMO11" s="521"/>
      <c r="AMS11" s="521"/>
      <c r="AMW11" s="521"/>
      <c r="ANA11" s="521"/>
      <c r="ANE11" s="521"/>
      <c r="ANI11" s="521"/>
      <c r="ANM11" s="521"/>
      <c r="ANQ11" s="521"/>
      <c r="ANU11" s="521"/>
      <c r="ANY11" s="521"/>
      <c r="AOC11" s="521"/>
      <c r="AOG11" s="521"/>
      <c r="AOK11" s="521"/>
      <c r="AOO11" s="521"/>
      <c r="AOS11" s="521"/>
      <c r="AOW11" s="521"/>
      <c r="APA11" s="521"/>
      <c r="APE11" s="521"/>
      <c r="API11" s="521"/>
      <c r="APM11" s="521"/>
      <c r="APQ11" s="521"/>
      <c r="APU11" s="521"/>
      <c r="APY11" s="521"/>
      <c r="AQC11" s="521"/>
      <c r="AQG11" s="521"/>
      <c r="AQK11" s="521"/>
      <c r="AQO11" s="521"/>
      <c r="AQS11" s="521"/>
      <c r="AQW11" s="521"/>
      <c r="ARA11" s="521"/>
      <c r="ARE11" s="521"/>
      <c r="ARI11" s="521"/>
      <c r="ARM11" s="521"/>
      <c r="ARQ11" s="521"/>
      <c r="ARU11" s="521"/>
      <c r="ARY11" s="521"/>
      <c r="ASC11" s="521"/>
      <c r="ASG11" s="521"/>
      <c r="ASK11" s="521"/>
      <c r="ASO11" s="521"/>
      <c r="ASS11" s="521"/>
      <c r="ASW11" s="521"/>
      <c r="ATA11" s="521"/>
      <c r="ATE11" s="521"/>
      <c r="ATI11" s="521"/>
      <c r="ATM11" s="521"/>
      <c r="ATQ11" s="521"/>
      <c r="ATU11" s="521"/>
      <c r="ATY11" s="521"/>
      <c r="AUC11" s="521"/>
      <c r="AUG11" s="521"/>
      <c r="AUK11" s="521"/>
      <c r="AUO11" s="521"/>
      <c r="AUS11" s="521"/>
      <c r="AUW11" s="521"/>
      <c r="AVA11" s="521"/>
      <c r="AVE11" s="521"/>
      <c r="AVI11" s="521"/>
      <c r="AVM11" s="521"/>
      <c r="AVQ11" s="521"/>
      <c r="AVU11" s="521"/>
      <c r="AVY11" s="521"/>
      <c r="AWC11" s="521"/>
      <c r="AWG11" s="521"/>
      <c r="AWK11" s="521"/>
      <c r="AWO11" s="521"/>
      <c r="AWS11" s="521"/>
      <c r="AWW11" s="521"/>
      <c r="AXA11" s="521"/>
      <c r="AXE11" s="521"/>
      <c r="AXI11" s="521"/>
      <c r="AXM11" s="521"/>
      <c r="AXQ11" s="521"/>
      <c r="AXU11" s="521"/>
      <c r="AXY11" s="521"/>
      <c r="AYC11" s="521"/>
      <c r="AYG11" s="521"/>
      <c r="AYK11" s="521"/>
      <c r="AYO11" s="521"/>
      <c r="AYS11" s="521"/>
      <c r="AYW11" s="521"/>
      <c r="AZA11" s="521"/>
      <c r="AZE11" s="521"/>
      <c r="AZI11" s="521"/>
      <c r="AZM11" s="521"/>
      <c r="AZQ11" s="521"/>
      <c r="AZU11" s="521"/>
      <c r="AZY11" s="521"/>
      <c r="BAC11" s="521"/>
      <c r="BAG11" s="521"/>
      <c r="BAK11" s="521"/>
      <c r="BAO11" s="521"/>
      <c r="BAS11" s="521"/>
      <c r="BAW11" s="521"/>
      <c r="BBA11" s="521"/>
      <c r="BBE11" s="521"/>
      <c r="BBI11" s="521"/>
      <c r="BBM11" s="521"/>
      <c r="BBQ11" s="521"/>
      <c r="BBU11" s="521"/>
      <c r="BBY11" s="521"/>
      <c r="BCC11" s="521"/>
      <c r="BCG11" s="521"/>
      <c r="BCK11" s="521"/>
      <c r="BCO11" s="521"/>
      <c r="BCS11" s="521"/>
      <c r="BCW11" s="521"/>
      <c r="BDA11" s="521"/>
      <c r="BDE11" s="521"/>
      <c r="BDI11" s="521"/>
      <c r="BDM11" s="521"/>
      <c r="BDQ11" s="521"/>
      <c r="BDU11" s="521"/>
      <c r="BDY11" s="521"/>
      <c r="BEC11" s="521"/>
      <c r="BEG11" s="521"/>
      <c r="BEK11" s="521"/>
      <c r="BEO11" s="521"/>
      <c r="BES11" s="521"/>
      <c r="BEW11" s="521"/>
      <c r="BFA11" s="521"/>
      <c r="BFE11" s="521"/>
      <c r="BFI11" s="521"/>
      <c r="BFM11" s="521"/>
      <c r="BFQ11" s="521"/>
      <c r="BFU11" s="521"/>
      <c r="BFY11" s="521"/>
      <c r="BGC11" s="521"/>
      <c r="BGG11" s="521"/>
      <c r="BGK11" s="521"/>
      <c r="BGO11" s="521"/>
      <c r="BGS11" s="521"/>
      <c r="BGW11" s="521"/>
      <c r="BHA11" s="521"/>
      <c r="BHE11" s="521"/>
      <c r="BHI11" s="521"/>
      <c r="BHM11" s="521"/>
      <c r="BHQ11" s="521"/>
      <c r="BHU11" s="521"/>
      <c r="BHY11" s="521"/>
      <c r="BIC11" s="521"/>
      <c r="BIG11" s="521"/>
      <c r="BIK11" s="521"/>
      <c r="BIO11" s="521"/>
      <c r="BIS11" s="521"/>
      <c r="BIW11" s="521"/>
      <c r="BJA11" s="521"/>
      <c r="BJE11" s="521"/>
      <c r="BJI11" s="521"/>
      <c r="BJM11" s="521"/>
      <c r="BJQ11" s="521"/>
      <c r="BJU11" s="521"/>
      <c r="BJY11" s="521"/>
      <c r="BKC11" s="521"/>
      <c r="BKG11" s="521"/>
      <c r="BKK11" s="521"/>
      <c r="BKO11" s="521"/>
      <c r="BKS11" s="521"/>
      <c r="BKW11" s="521"/>
      <c r="BLA11" s="521"/>
      <c r="BLE11" s="521"/>
      <c r="BLI11" s="521"/>
      <c r="BLM11" s="521"/>
      <c r="BLQ11" s="521"/>
      <c r="BLU11" s="521"/>
      <c r="BLY11" s="521"/>
      <c r="BMC11" s="521"/>
      <c r="BMG11" s="521"/>
      <c r="BMK11" s="521"/>
      <c r="BMO11" s="521"/>
      <c r="BMS11" s="521"/>
      <c r="BMW11" s="521"/>
      <c r="BNA11" s="521"/>
      <c r="BNE11" s="521"/>
      <c r="BNI11" s="521"/>
      <c r="BNM11" s="521"/>
      <c r="BNQ11" s="521"/>
      <c r="BNU11" s="521"/>
      <c r="BNY11" s="521"/>
      <c r="BOC11" s="521"/>
      <c r="BOG11" s="521"/>
      <c r="BOK11" s="521"/>
      <c r="BOO11" s="521"/>
      <c r="BOS11" s="521"/>
      <c r="BOW11" s="521"/>
      <c r="BPA11" s="521"/>
      <c r="BPE11" s="521"/>
      <c r="BPI11" s="521"/>
      <c r="BPM11" s="521"/>
      <c r="BPQ11" s="521"/>
      <c r="BPU11" s="521"/>
      <c r="BPY11" s="521"/>
      <c r="BQC11" s="521"/>
      <c r="BQG11" s="521"/>
      <c r="BQK11" s="521"/>
      <c r="BQO11" s="521"/>
      <c r="BQS11" s="521"/>
      <c r="BQW11" s="521"/>
      <c r="BRA11" s="521"/>
      <c r="BRE11" s="521"/>
      <c r="BRI11" s="521"/>
      <c r="BRM11" s="521"/>
      <c r="BRQ11" s="521"/>
      <c r="BRU11" s="521"/>
      <c r="BRY11" s="521"/>
      <c r="BSC11" s="521"/>
      <c r="BSG11" s="521"/>
      <c r="BSK11" s="521"/>
      <c r="BSO11" s="521"/>
      <c r="BSS11" s="521"/>
      <c r="BSW11" s="521"/>
      <c r="BTA11" s="521"/>
      <c r="BTE11" s="521"/>
      <c r="BTI11" s="521"/>
      <c r="BTM11" s="521"/>
      <c r="BTQ11" s="521"/>
      <c r="BTU11" s="521"/>
      <c r="BTY11" s="521"/>
      <c r="BUC11" s="521"/>
      <c r="BUG11" s="521"/>
      <c r="BUK11" s="521"/>
      <c r="BUO11" s="521"/>
      <c r="BUS11" s="521"/>
      <c r="BUW11" s="521"/>
      <c r="BVA11" s="521"/>
      <c r="BVE11" s="521"/>
      <c r="BVI11" s="521"/>
      <c r="BVM11" s="521"/>
      <c r="BVQ11" s="521"/>
      <c r="BVU11" s="521"/>
      <c r="BVY11" s="521"/>
      <c r="BWC11" s="521"/>
      <c r="BWG11" s="521"/>
      <c r="BWK11" s="521"/>
      <c r="BWO11" s="521"/>
      <c r="BWS11" s="521"/>
      <c r="BWW11" s="521"/>
      <c r="BXA11" s="521"/>
      <c r="BXE11" s="521"/>
      <c r="BXI11" s="521"/>
      <c r="BXM11" s="521"/>
      <c r="BXQ11" s="521"/>
      <c r="BXU11" s="521"/>
      <c r="BXY11" s="521"/>
      <c r="BYC11" s="521"/>
      <c r="BYG11" s="521"/>
      <c r="BYK11" s="521"/>
      <c r="BYO11" s="521"/>
      <c r="BYS11" s="521"/>
      <c r="BYW11" s="521"/>
      <c r="BZA11" s="521"/>
      <c r="BZE11" s="521"/>
      <c r="BZI11" s="521"/>
      <c r="BZM11" s="521"/>
      <c r="BZQ11" s="521"/>
      <c r="BZU11" s="521"/>
      <c r="BZY11" s="521"/>
      <c r="CAC11" s="521"/>
      <c r="CAG11" s="521"/>
      <c r="CAK11" s="521"/>
      <c r="CAO11" s="521"/>
      <c r="CAS11" s="521"/>
      <c r="CAW11" s="521"/>
      <c r="CBA11" s="521"/>
      <c r="CBE11" s="521"/>
      <c r="CBI11" s="521"/>
      <c r="CBM11" s="521"/>
      <c r="CBQ11" s="521"/>
      <c r="CBU11" s="521"/>
      <c r="CBY11" s="521"/>
      <c r="CCC11" s="521"/>
      <c r="CCG11" s="521"/>
      <c r="CCK11" s="521"/>
      <c r="CCO11" s="521"/>
      <c r="CCS11" s="521"/>
      <c r="CCW11" s="521"/>
      <c r="CDA11" s="521"/>
      <c r="CDE11" s="521"/>
      <c r="CDI11" s="521"/>
      <c r="CDM11" s="521"/>
      <c r="CDQ11" s="521"/>
      <c r="CDU11" s="521"/>
      <c r="CDY11" s="521"/>
      <c r="CEC11" s="521"/>
      <c r="CEG11" s="521"/>
      <c r="CEK11" s="521"/>
      <c r="CEO11" s="521"/>
      <c r="CES11" s="521"/>
      <c r="CEW11" s="521"/>
      <c r="CFA11" s="521"/>
      <c r="CFE11" s="521"/>
      <c r="CFI11" s="521"/>
      <c r="CFM11" s="521"/>
      <c r="CFQ11" s="521"/>
      <c r="CFU11" s="521"/>
      <c r="CFY11" s="521"/>
      <c r="CGC11" s="521"/>
      <c r="CGG11" s="521"/>
      <c r="CGK11" s="521"/>
      <c r="CGO11" s="521"/>
      <c r="CGS11" s="521"/>
      <c r="CGW11" s="521"/>
      <c r="CHA11" s="521"/>
      <c r="CHE11" s="521"/>
      <c r="CHI11" s="521"/>
      <c r="CHM11" s="521"/>
      <c r="CHQ11" s="521"/>
      <c r="CHU11" s="521"/>
      <c r="CHY11" s="521"/>
      <c r="CIC11" s="521"/>
      <c r="CIG11" s="521"/>
      <c r="CIK11" s="521"/>
      <c r="CIO11" s="521"/>
      <c r="CIS11" s="521"/>
      <c r="CIW11" s="521"/>
      <c r="CJA11" s="521"/>
      <c r="CJE11" s="521"/>
      <c r="CJI11" s="521"/>
      <c r="CJM11" s="521"/>
      <c r="CJQ11" s="521"/>
      <c r="CJU11" s="521"/>
      <c r="CJY11" s="521"/>
      <c r="CKC11" s="521"/>
      <c r="CKG11" s="521"/>
      <c r="CKK11" s="521"/>
      <c r="CKO11" s="521"/>
      <c r="CKS11" s="521"/>
      <c r="CKW11" s="521"/>
      <c r="CLA11" s="521"/>
      <c r="CLE11" s="521"/>
      <c r="CLI11" s="521"/>
      <c r="CLM11" s="521"/>
      <c r="CLQ11" s="521"/>
      <c r="CLU11" s="521"/>
      <c r="CLY11" s="521"/>
      <c r="CMC11" s="521"/>
      <c r="CMG11" s="521"/>
      <c r="CMK11" s="521"/>
      <c r="CMO11" s="521"/>
      <c r="CMS11" s="521"/>
      <c r="CMW11" s="521"/>
      <c r="CNA11" s="521"/>
      <c r="CNE11" s="521"/>
      <c r="CNI11" s="521"/>
      <c r="CNM11" s="521"/>
      <c r="CNQ11" s="521"/>
      <c r="CNU11" s="521"/>
      <c r="CNY11" s="521"/>
      <c r="COC11" s="521"/>
      <c r="COG11" s="521"/>
      <c r="COK11" s="521"/>
      <c r="COO11" s="521"/>
      <c r="COS11" s="521"/>
      <c r="COW11" s="521"/>
      <c r="CPA11" s="521"/>
      <c r="CPE11" s="521"/>
      <c r="CPI11" s="521"/>
      <c r="CPM11" s="521"/>
      <c r="CPQ11" s="521"/>
      <c r="CPU11" s="521"/>
      <c r="CPY11" s="521"/>
      <c r="CQC11" s="521"/>
      <c r="CQG11" s="521"/>
      <c r="CQK11" s="521"/>
      <c r="CQO11" s="521"/>
      <c r="CQS11" s="521"/>
      <c r="CQW11" s="521"/>
      <c r="CRA11" s="521"/>
      <c r="CRE11" s="521"/>
      <c r="CRI11" s="521"/>
      <c r="CRM11" s="521"/>
      <c r="CRQ11" s="521"/>
      <c r="CRU11" s="521"/>
      <c r="CRY11" s="521"/>
      <c r="CSC11" s="521"/>
      <c r="CSG11" s="521"/>
      <c r="CSK11" s="521"/>
      <c r="CSO11" s="521"/>
      <c r="CSS11" s="521"/>
      <c r="CSW11" s="521"/>
      <c r="CTA11" s="521"/>
      <c r="CTE11" s="521"/>
      <c r="CTI11" s="521"/>
      <c r="CTM11" s="521"/>
      <c r="CTQ11" s="521"/>
      <c r="CTU11" s="521"/>
      <c r="CTY11" s="521"/>
      <c r="CUC11" s="521"/>
      <c r="CUG11" s="521"/>
      <c r="CUK11" s="521"/>
      <c r="CUO11" s="521"/>
      <c r="CUS11" s="521"/>
      <c r="CUW11" s="521"/>
      <c r="CVA11" s="521"/>
      <c r="CVE11" s="521"/>
      <c r="CVI11" s="521"/>
      <c r="CVM11" s="521"/>
      <c r="CVQ11" s="521"/>
      <c r="CVU11" s="521"/>
      <c r="CVY11" s="521"/>
      <c r="CWC11" s="521"/>
      <c r="CWG11" s="521"/>
      <c r="CWK11" s="521"/>
      <c r="CWO11" s="521"/>
      <c r="CWS11" s="521"/>
      <c r="CWW11" s="521"/>
      <c r="CXA11" s="521"/>
      <c r="CXE11" s="521"/>
      <c r="CXI11" s="521"/>
      <c r="CXM11" s="521"/>
      <c r="CXQ11" s="521"/>
      <c r="CXU11" s="521"/>
      <c r="CXY11" s="521"/>
      <c r="CYC11" s="521"/>
      <c r="CYG11" s="521"/>
      <c r="CYK11" s="521"/>
      <c r="CYO11" s="521"/>
      <c r="CYS11" s="521"/>
      <c r="CYW11" s="521"/>
      <c r="CZA11" s="521"/>
      <c r="CZE11" s="521"/>
      <c r="CZI11" s="521"/>
      <c r="CZM11" s="521"/>
      <c r="CZQ11" s="521"/>
      <c r="CZU11" s="521"/>
      <c r="CZY11" s="521"/>
      <c r="DAC11" s="521"/>
      <c r="DAG11" s="521"/>
      <c r="DAK11" s="521"/>
      <c r="DAO11" s="521"/>
      <c r="DAS11" s="521"/>
      <c r="DAW11" s="521"/>
      <c r="DBA11" s="521"/>
      <c r="DBE11" s="521"/>
      <c r="DBI11" s="521"/>
      <c r="DBM11" s="521"/>
      <c r="DBQ11" s="521"/>
      <c r="DBU11" s="521"/>
      <c r="DBY11" s="521"/>
      <c r="DCC11" s="521"/>
      <c r="DCG11" s="521"/>
      <c r="DCK11" s="521"/>
      <c r="DCO11" s="521"/>
      <c r="DCS11" s="521"/>
      <c r="DCW11" s="521"/>
      <c r="DDA11" s="521"/>
      <c r="DDE11" s="521"/>
      <c r="DDI11" s="521"/>
      <c r="DDM11" s="521"/>
      <c r="DDQ11" s="521"/>
      <c r="DDU11" s="521"/>
      <c r="DDY11" s="521"/>
      <c r="DEC11" s="521"/>
      <c r="DEG11" s="521"/>
      <c r="DEK11" s="521"/>
      <c r="DEO11" s="521"/>
      <c r="DES11" s="521"/>
      <c r="DEW11" s="521"/>
      <c r="DFA11" s="521"/>
      <c r="DFE11" s="521"/>
      <c r="DFI11" s="521"/>
      <c r="DFM11" s="521"/>
      <c r="DFQ11" s="521"/>
      <c r="DFU11" s="521"/>
      <c r="DFY11" s="521"/>
      <c r="DGC11" s="521"/>
      <c r="DGG11" s="521"/>
      <c r="DGK11" s="521"/>
      <c r="DGO11" s="521"/>
      <c r="DGS11" s="521"/>
      <c r="DGW11" s="521"/>
      <c r="DHA11" s="521"/>
      <c r="DHE11" s="521"/>
      <c r="DHI11" s="521"/>
      <c r="DHM11" s="521"/>
      <c r="DHQ11" s="521"/>
      <c r="DHU11" s="521"/>
      <c r="DHY11" s="521"/>
      <c r="DIC11" s="521"/>
      <c r="DIG11" s="521"/>
      <c r="DIK11" s="521"/>
      <c r="DIO11" s="521"/>
      <c r="DIS11" s="521"/>
      <c r="DIW11" s="521"/>
      <c r="DJA11" s="521"/>
      <c r="DJE11" s="521"/>
      <c r="DJI11" s="521"/>
      <c r="DJM11" s="521"/>
      <c r="DJQ11" s="521"/>
      <c r="DJU11" s="521"/>
      <c r="DJY11" s="521"/>
      <c r="DKC11" s="521"/>
      <c r="DKG11" s="521"/>
      <c r="DKK11" s="521"/>
      <c r="DKO11" s="521"/>
      <c r="DKS11" s="521"/>
      <c r="DKW11" s="521"/>
      <c r="DLA11" s="521"/>
      <c r="DLE11" s="521"/>
      <c r="DLI11" s="521"/>
      <c r="DLM11" s="521"/>
      <c r="DLQ11" s="521"/>
      <c r="DLU11" s="521"/>
      <c r="DLY11" s="521"/>
      <c r="DMC11" s="521"/>
      <c r="DMG11" s="521"/>
      <c r="DMK11" s="521"/>
      <c r="DMO11" s="521"/>
      <c r="DMS11" s="521"/>
      <c r="DMW11" s="521"/>
      <c r="DNA11" s="521"/>
      <c r="DNE11" s="521"/>
      <c r="DNI11" s="521"/>
      <c r="DNM11" s="521"/>
      <c r="DNQ11" s="521"/>
      <c r="DNU11" s="521"/>
      <c r="DNY11" s="521"/>
      <c r="DOC11" s="521"/>
      <c r="DOG11" s="521"/>
      <c r="DOK11" s="521"/>
      <c r="DOO11" s="521"/>
      <c r="DOS11" s="521"/>
      <c r="DOW11" s="521"/>
      <c r="DPA11" s="521"/>
      <c r="DPE11" s="521"/>
      <c r="DPI11" s="521"/>
      <c r="DPM11" s="521"/>
      <c r="DPQ11" s="521"/>
      <c r="DPU11" s="521"/>
      <c r="DPY11" s="521"/>
      <c r="DQC11" s="521"/>
      <c r="DQG11" s="521"/>
      <c r="DQK11" s="521"/>
      <c r="DQO11" s="521"/>
      <c r="DQS11" s="521"/>
      <c r="DQW11" s="521"/>
      <c r="DRA11" s="521"/>
      <c r="DRE11" s="521"/>
      <c r="DRI11" s="521"/>
      <c r="DRM11" s="521"/>
      <c r="DRQ11" s="521"/>
      <c r="DRU11" s="521"/>
      <c r="DRY11" s="521"/>
      <c r="DSC11" s="521"/>
      <c r="DSG11" s="521"/>
      <c r="DSK11" s="521"/>
      <c r="DSO11" s="521"/>
      <c r="DSS11" s="521"/>
      <c r="DSW11" s="521"/>
      <c r="DTA11" s="521"/>
      <c r="DTE11" s="521"/>
      <c r="DTI11" s="521"/>
      <c r="DTM11" s="521"/>
      <c r="DTQ11" s="521"/>
      <c r="DTU11" s="521"/>
      <c r="DTY11" s="521"/>
      <c r="DUC11" s="521"/>
      <c r="DUG11" s="521"/>
      <c r="DUK11" s="521"/>
      <c r="DUO11" s="521"/>
      <c r="DUS11" s="521"/>
      <c r="DUW11" s="521"/>
      <c r="DVA11" s="521"/>
      <c r="DVE11" s="521"/>
      <c r="DVI11" s="521"/>
      <c r="DVM11" s="521"/>
      <c r="DVQ11" s="521"/>
      <c r="DVU11" s="521"/>
      <c r="DVY11" s="521"/>
      <c r="DWC11" s="521"/>
      <c r="DWG11" s="521"/>
      <c r="DWK11" s="521"/>
      <c r="DWO11" s="521"/>
      <c r="DWS11" s="521"/>
      <c r="DWW11" s="521"/>
      <c r="DXA11" s="521"/>
      <c r="DXE11" s="521"/>
      <c r="DXI11" s="521"/>
      <c r="DXM11" s="521"/>
      <c r="DXQ11" s="521"/>
      <c r="DXU11" s="521"/>
      <c r="DXY11" s="521"/>
      <c r="DYC11" s="521"/>
      <c r="DYG11" s="521"/>
      <c r="DYK11" s="521"/>
      <c r="DYO11" s="521"/>
      <c r="DYS11" s="521"/>
      <c r="DYW11" s="521"/>
      <c r="DZA11" s="521"/>
      <c r="DZE11" s="521"/>
      <c r="DZI11" s="521"/>
      <c r="DZM11" s="521"/>
      <c r="DZQ11" s="521"/>
      <c r="DZU11" s="521"/>
      <c r="DZY11" s="521"/>
      <c r="EAC11" s="521"/>
      <c r="EAG11" s="521"/>
      <c r="EAK11" s="521"/>
      <c r="EAO11" s="521"/>
      <c r="EAS11" s="521"/>
      <c r="EAW11" s="521"/>
      <c r="EBA11" s="521"/>
      <c r="EBE11" s="521"/>
      <c r="EBI11" s="521"/>
      <c r="EBM11" s="521"/>
      <c r="EBQ11" s="521"/>
      <c r="EBU11" s="521"/>
      <c r="EBY11" s="521"/>
      <c r="ECC11" s="521"/>
      <c r="ECG11" s="521"/>
      <c r="ECK11" s="521"/>
      <c r="ECO11" s="521"/>
      <c r="ECS11" s="521"/>
      <c r="ECW11" s="521"/>
      <c r="EDA11" s="521"/>
      <c r="EDE11" s="521"/>
      <c r="EDI11" s="521"/>
      <c r="EDM11" s="521"/>
      <c r="EDQ11" s="521"/>
      <c r="EDU11" s="521"/>
      <c r="EDY11" s="521"/>
      <c r="EEC11" s="521"/>
      <c r="EEG11" s="521"/>
      <c r="EEK11" s="521"/>
      <c r="EEO11" s="521"/>
      <c r="EES11" s="521"/>
      <c r="EEW11" s="521"/>
      <c r="EFA11" s="521"/>
      <c r="EFE11" s="521"/>
      <c r="EFI11" s="521"/>
      <c r="EFM11" s="521"/>
      <c r="EFQ11" s="521"/>
      <c r="EFU11" s="521"/>
      <c r="EFY11" s="521"/>
      <c r="EGC11" s="521"/>
      <c r="EGG11" s="521"/>
      <c r="EGK11" s="521"/>
      <c r="EGO11" s="521"/>
      <c r="EGS11" s="521"/>
      <c r="EGW11" s="521"/>
      <c r="EHA11" s="521"/>
      <c r="EHE11" s="521"/>
      <c r="EHI11" s="521"/>
      <c r="EHM11" s="521"/>
      <c r="EHQ11" s="521"/>
      <c r="EHU11" s="521"/>
      <c r="EHY11" s="521"/>
      <c r="EIC11" s="521"/>
      <c r="EIG11" s="521"/>
      <c r="EIK11" s="521"/>
      <c r="EIO11" s="521"/>
      <c r="EIS11" s="521"/>
      <c r="EIW11" s="521"/>
      <c r="EJA11" s="521"/>
      <c r="EJE11" s="521"/>
      <c r="EJI11" s="521"/>
      <c r="EJM11" s="521"/>
      <c r="EJQ11" s="521"/>
      <c r="EJU11" s="521"/>
      <c r="EJY11" s="521"/>
      <c r="EKC11" s="521"/>
      <c r="EKG11" s="521"/>
      <c r="EKK11" s="521"/>
      <c r="EKO11" s="521"/>
      <c r="EKS11" s="521"/>
      <c r="EKW11" s="521"/>
      <c r="ELA11" s="521"/>
      <c r="ELE11" s="521"/>
      <c r="ELI11" s="521"/>
      <c r="ELM11" s="521"/>
      <c r="ELQ11" s="521"/>
      <c r="ELU11" s="521"/>
      <c r="ELY11" s="521"/>
      <c r="EMC11" s="521"/>
      <c r="EMG11" s="521"/>
      <c r="EMK11" s="521"/>
      <c r="EMO11" s="521"/>
      <c r="EMS11" s="521"/>
      <c r="EMW11" s="521"/>
      <c r="ENA11" s="521"/>
      <c r="ENE11" s="521"/>
      <c r="ENI11" s="521"/>
      <c r="ENM11" s="521"/>
      <c r="ENQ11" s="521"/>
      <c r="ENU11" s="521"/>
      <c r="ENY11" s="521"/>
      <c r="EOC11" s="521"/>
      <c r="EOG11" s="521"/>
      <c r="EOK11" s="521"/>
      <c r="EOO11" s="521"/>
      <c r="EOS11" s="521"/>
      <c r="EOW11" s="521"/>
      <c r="EPA11" s="521"/>
      <c r="EPE11" s="521"/>
      <c r="EPI11" s="521"/>
      <c r="EPM11" s="521"/>
      <c r="EPQ11" s="521"/>
      <c r="EPU11" s="521"/>
      <c r="EPY11" s="521"/>
      <c r="EQC11" s="521"/>
      <c r="EQG11" s="521"/>
      <c r="EQK11" s="521"/>
      <c r="EQO11" s="521"/>
      <c r="EQS11" s="521"/>
      <c r="EQW11" s="521"/>
      <c r="ERA11" s="521"/>
      <c r="ERE11" s="521"/>
      <c r="ERI11" s="521"/>
      <c r="ERM11" s="521"/>
      <c r="ERQ11" s="521"/>
      <c r="ERU11" s="521"/>
      <c r="ERY11" s="521"/>
      <c r="ESC11" s="521"/>
      <c r="ESG11" s="521"/>
      <c r="ESK11" s="521"/>
      <c r="ESO11" s="521"/>
      <c r="ESS11" s="521"/>
      <c r="ESW11" s="521"/>
      <c r="ETA11" s="521"/>
      <c r="ETE11" s="521"/>
      <c r="ETI11" s="521"/>
      <c r="ETM11" s="521"/>
      <c r="ETQ11" s="521"/>
      <c r="ETU11" s="521"/>
      <c r="ETY11" s="521"/>
      <c r="EUC11" s="521"/>
      <c r="EUG11" s="521"/>
      <c r="EUK11" s="521"/>
      <c r="EUO11" s="521"/>
      <c r="EUS11" s="521"/>
      <c r="EUW11" s="521"/>
      <c r="EVA11" s="521"/>
      <c r="EVE11" s="521"/>
      <c r="EVI11" s="521"/>
      <c r="EVM11" s="521"/>
      <c r="EVQ11" s="521"/>
      <c r="EVU11" s="521"/>
      <c r="EVY11" s="521"/>
      <c r="EWC11" s="521"/>
      <c r="EWG11" s="521"/>
      <c r="EWK11" s="521"/>
      <c r="EWO11" s="521"/>
      <c r="EWS11" s="521"/>
      <c r="EWW11" s="521"/>
      <c r="EXA11" s="521"/>
      <c r="EXE11" s="521"/>
      <c r="EXI11" s="521"/>
      <c r="EXM11" s="521"/>
      <c r="EXQ11" s="521"/>
      <c r="EXU11" s="521"/>
      <c r="EXY11" s="521"/>
      <c r="EYC11" s="521"/>
      <c r="EYG11" s="521"/>
      <c r="EYK11" s="521"/>
      <c r="EYO11" s="521"/>
      <c r="EYS11" s="521"/>
      <c r="EYW11" s="521"/>
      <c r="EZA11" s="521"/>
      <c r="EZE11" s="521"/>
      <c r="EZI11" s="521"/>
      <c r="EZM11" s="521"/>
      <c r="EZQ11" s="521"/>
      <c r="EZU11" s="521"/>
      <c r="EZY11" s="521"/>
      <c r="FAC11" s="521"/>
      <c r="FAG11" s="521"/>
      <c r="FAK11" s="521"/>
      <c r="FAO11" s="521"/>
      <c r="FAS11" s="521"/>
      <c r="FAW11" s="521"/>
      <c r="FBA11" s="521"/>
      <c r="FBE11" s="521"/>
      <c r="FBI11" s="521"/>
      <c r="FBM11" s="521"/>
      <c r="FBQ11" s="521"/>
      <c r="FBU11" s="521"/>
      <c r="FBY11" s="521"/>
      <c r="FCC11" s="521"/>
      <c r="FCG11" s="521"/>
      <c r="FCK11" s="521"/>
      <c r="FCO11" s="521"/>
      <c r="FCS11" s="521"/>
      <c r="FCW11" s="521"/>
      <c r="FDA11" s="521"/>
      <c r="FDE11" s="521"/>
      <c r="FDI11" s="521"/>
      <c r="FDM11" s="521"/>
      <c r="FDQ11" s="521"/>
      <c r="FDU11" s="521"/>
      <c r="FDY11" s="521"/>
      <c r="FEC11" s="521"/>
      <c r="FEG11" s="521"/>
      <c r="FEK11" s="521"/>
      <c r="FEO11" s="521"/>
      <c r="FES11" s="521"/>
      <c r="FEW11" s="521"/>
      <c r="FFA11" s="521"/>
      <c r="FFE11" s="521"/>
      <c r="FFI11" s="521"/>
      <c r="FFM11" s="521"/>
      <c r="FFQ11" s="521"/>
      <c r="FFU11" s="521"/>
      <c r="FFY11" s="521"/>
      <c r="FGC11" s="521"/>
      <c r="FGG11" s="521"/>
      <c r="FGK11" s="521"/>
      <c r="FGO11" s="521"/>
      <c r="FGS11" s="521"/>
      <c r="FGW11" s="521"/>
      <c r="FHA11" s="521"/>
      <c r="FHE11" s="521"/>
      <c r="FHI11" s="521"/>
      <c r="FHM11" s="521"/>
      <c r="FHQ11" s="521"/>
      <c r="FHU11" s="521"/>
      <c r="FHY11" s="521"/>
      <c r="FIC11" s="521"/>
      <c r="FIG11" s="521"/>
      <c r="FIK11" s="521"/>
      <c r="FIO11" s="521"/>
      <c r="FIS11" s="521"/>
      <c r="FIW11" s="521"/>
      <c r="FJA11" s="521"/>
      <c r="FJE11" s="521"/>
      <c r="FJI11" s="521"/>
      <c r="FJM11" s="521"/>
      <c r="FJQ11" s="521"/>
      <c r="FJU11" s="521"/>
      <c r="FJY11" s="521"/>
      <c r="FKC11" s="521"/>
      <c r="FKG11" s="521"/>
      <c r="FKK11" s="521"/>
      <c r="FKO11" s="521"/>
      <c r="FKS11" s="521"/>
      <c r="FKW11" s="521"/>
      <c r="FLA11" s="521"/>
      <c r="FLE11" s="521"/>
      <c r="FLI11" s="521"/>
      <c r="FLM11" s="521"/>
      <c r="FLQ11" s="521"/>
      <c r="FLU11" s="521"/>
      <c r="FLY11" s="521"/>
      <c r="FMC11" s="521"/>
      <c r="FMG11" s="521"/>
      <c r="FMK11" s="521"/>
      <c r="FMO11" s="521"/>
      <c r="FMS11" s="521"/>
      <c r="FMW11" s="521"/>
      <c r="FNA11" s="521"/>
      <c r="FNE11" s="521"/>
      <c r="FNI11" s="521"/>
      <c r="FNM11" s="521"/>
      <c r="FNQ11" s="521"/>
      <c r="FNU11" s="521"/>
      <c r="FNY11" s="521"/>
      <c r="FOC11" s="521"/>
      <c r="FOG11" s="521"/>
      <c r="FOK11" s="521"/>
      <c r="FOO11" s="521"/>
      <c r="FOS11" s="521"/>
      <c r="FOW11" s="521"/>
      <c r="FPA11" s="521"/>
      <c r="FPE11" s="521"/>
      <c r="FPI11" s="521"/>
      <c r="FPM11" s="521"/>
      <c r="FPQ11" s="521"/>
      <c r="FPU11" s="521"/>
      <c r="FPY11" s="521"/>
      <c r="FQC11" s="521"/>
      <c r="FQG11" s="521"/>
      <c r="FQK11" s="521"/>
      <c r="FQO11" s="521"/>
      <c r="FQS11" s="521"/>
      <c r="FQW11" s="521"/>
      <c r="FRA11" s="521"/>
      <c r="FRE11" s="521"/>
      <c r="FRI11" s="521"/>
      <c r="FRM11" s="521"/>
      <c r="FRQ11" s="521"/>
      <c r="FRU11" s="521"/>
      <c r="FRY11" s="521"/>
      <c r="FSC11" s="521"/>
      <c r="FSG11" s="521"/>
      <c r="FSK11" s="521"/>
      <c r="FSO11" s="521"/>
      <c r="FSS11" s="521"/>
      <c r="FSW11" s="521"/>
      <c r="FTA11" s="521"/>
      <c r="FTE11" s="521"/>
      <c r="FTI11" s="521"/>
      <c r="FTM11" s="521"/>
      <c r="FTQ11" s="521"/>
      <c r="FTU11" s="521"/>
      <c r="FTY11" s="521"/>
      <c r="FUC11" s="521"/>
      <c r="FUG11" s="521"/>
      <c r="FUK11" s="521"/>
      <c r="FUO11" s="521"/>
      <c r="FUS11" s="521"/>
      <c r="FUW11" s="521"/>
      <c r="FVA11" s="521"/>
      <c r="FVE11" s="521"/>
      <c r="FVI11" s="521"/>
      <c r="FVM11" s="521"/>
      <c r="FVQ11" s="521"/>
      <c r="FVU11" s="521"/>
      <c r="FVY11" s="521"/>
      <c r="FWC11" s="521"/>
      <c r="FWG11" s="521"/>
      <c r="FWK11" s="521"/>
      <c r="FWO11" s="521"/>
      <c r="FWS11" s="521"/>
      <c r="FWW11" s="521"/>
      <c r="FXA11" s="521"/>
      <c r="FXE11" s="521"/>
      <c r="FXI11" s="521"/>
      <c r="FXM11" s="521"/>
      <c r="FXQ11" s="521"/>
      <c r="FXU11" s="521"/>
      <c r="FXY11" s="521"/>
      <c r="FYC11" s="521"/>
      <c r="FYG11" s="521"/>
      <c r="FYK11" s="521"/>
      <c r="FYO11" s="521"/>
      <c r="FYS11" s="521"/>
      <c r="FYW11" s="521"/>
      <c r="FZA11" s="521"/>
      <c r="FZE11" s="521"/>
      <c r="FZI11" s="521"/>
      <c r="FZM11" s="521"/>
      <c r="FZQ11" s="521"/>
      <c r="FZU11" s="521"/>
      <c r="FZY11" s="521"/>
      <c r="GAC11" s="521"/>
      <c r="GAG11" s="521"/>
      <c r="GAK11" s="521"/>
      <c r="GAO11" s="521"/>
      <c r="GAS11" s="521"/>
      <c r="GAW11" s="521"/>
      <c r="GBA11" s="521"/>
      <c r="GBE11" s="521"/>
      <c r="GBI11" s="521"/>
      <c r="GBM11" s="521"/>
      <c r="GBQ11" s="521"/>
      <c r="GBU11" s="521"/>
      <c r="GBY11" s="521"/>
      <c r="GCC11" s="521"/>
      <c r="GCG11" s="521"/>
      <c r="GCK11" s="521"/>
      <c r="GCO11" s="521"/>
      <c r="GCS11" s="521"/>
      <c r="GCW11" s="521"/>
      <c r="GDA11" s="521"/>
      <c r="GDE11" s="521"/>
      <c r="GDI11" s="521"/>
      <c r="GDM11" s="521"/>
      <c r="GDQ11" s="521"/>
      <c r="GDU11" s="521"/>
      <c r="GDY11" s="521"/>
      <c r="GEC11" s="521"/>
      <c r="GEG11" s="521"/>
      <c r="GEK11" s="521"/>
      <c r="GEO11" s="521"/>
      <c r="GES11" s="521"/>
      <c r="GEW11" s="521"/>
      <c r="GFA11" s="521"/>
      <c r="GFE11" s="521"/>
      <c r="GFI11" s="521"/>
      <c r="GFM11" s="521"/>
      <c r="GFQ11" s="521"/>
      <c r="GFU11" s="521"/>
      <c r="GFY11" s="521"/>
      <c r="GGC11" s="521"/>
      <c r="GGG11" s="521"/>
      <c r="GGK11" s="521"/>
      <c r="GGO11" s="521"/>
      <c r="GGS11" s="521"/>
      <c r="GGW11" s="521"/>
      <c r="GHA11" s="521"/>
      <c r="GHE11" s="521"/>
      <c r="GHI11" s="521"/>
      <c r="GHM11" s="521"/>
      <c r="GHQ11" s="521"/>
      <c r="GHU11" s="521"/>
      <c r="GHY11" s="521"/>
      <c r="GIC11" s="521"/>
      <c r="GIG11" s="521"/>
      <c r="GIK11" s="521"/>
      <c r="GIO11" s="521"/>
      <c r="GIS11" s="521"/>
      <c r="GIW11" s="521"/>
      <c r="GJA11" s="521"/>
      <c r="GJE11" s="521"/>
      <c r="GJI11" s="521"/>
      <c r="GJM11" s="521"/>
      <c r="GJQ11" s="521"/>
      <c r="GJU11" s="521"/>
      <c r="GJY11" s="521"/>
      <c r="GKC11" s="521"/>
      <c r="GKG11" s="521"/>
      <c r="GKK11" s="521"/>
      <c r="GKO11" s="521"/>
      <c r="GKS11" s="521"/>
      <c r="GKW11" s="521"/>
      <c r="GLA11" s="521"/>
      <c r="GLE11" s="521"/>
      <c r="GLI11" s="521"/>
      <c r="GLM11" s="521"/>
      <c r="GLQ11" s="521"/>
      <c r="GLU11" s="521"/>
      <c r="GLY11" s="521"/>
      <c r="GMC11" s="521"/>
      <c r="GMG11" s="521"/>
      <c r="GMK11" s="521"/>
      <c r="GMO11" s="521"/>
      <c r="GMS11" s="521"/>
      <c r="GMW11" s="521"/>
      <c r="GNA11" s="521"/>
      <c r="GNE11" s="521"/>
      <c r="GNI11" s="521"/>
      <c r="GNM11" s="521"/>
      <c r="GNQ11" s="521"/>
      <c r="GNU11" s="521"/>
      <c r="GNY11" s="521"/>
      <c r="GOC11" s="521"/>
      <c r="GOG11" s="521"/>
      <c r="GOK11" s="521"/>
      <c r="GOO11" s="521"/>
      <c r="GOS11" s="521"/>
      <c r="GOW11" s="521"/>
      <c r="GPA11" s="521"/>
      <c r="GPE11" s="521"/>
      <c r="GPI11" s="521"/>
      <c r="GPM11" s="521"/>
      <c r="GPQ11" s="521"/>
      <c r="GPU11" s="521"/>
      <c r="GPY11" s="521"/>
      <c r="GQC11" s="521"/>
      <c r="GQG11" s="521"/>
      <c r="GQK11" s="521"/>
      <c r="GQO11" s="521"/>
      <c r="GQS11" s="521"/>
      <c r="GQW11" s="521"/>
      <c r="GRA11" s="521"/>
      <c r="GRE11" s="521"/>
      <c r="GRI11" s="521"/>
      <c r="GRM11" s="521"/>
      <c r="GRQ11" s="521"/>
      <c r="GRU11" s="521"/>
      <c r="GRY11" s="521"/>
      <c r="GSC11" s="521"/>
      <c r="GSG11" s="521"/>
      <c r="GSK11" s="521"/>
      <c r="GSO11" s="521"/>
      <c r="GSS11" s="521"/>
      <c r="GSW11" s="521"/>
      <c r="GTA11" s="521"/>
      <c r="GTE11" s="521"/>
      <c r="GTI11" s="521"/>
      <c r="GTM11" s="521"/>
      <c r="GTQ11" s="521"/>
      <c r="GTU11" s="521"/>
      <c r="GTY11" s="521"/>
      <c r="GUC11" s="521"/>
      <c r="GUG11" s="521"/>
      <c r="GUK11" s="521"/>
      <c r="GUO11" s="521"/>
      <c r="GUS11" s="521"/>
      <c r="GUW11" s="521"/>
      <c r="GVA11" s="521"/>
      <c r="GVE11" s="521"/>
      <c r="GVI11" s="521"/>
      <c r="GVM11" s="521"/>
      <c r="GVQ11" s="521"/>
      <c r="GVU11" s="521"/>
      <c r="GVY11" s="521"/>
      <c r="GWC11" s="521"/>
      <c r="GWG11" s="521"/>
      <c r="GWK11" s="521"/>
      <c r="GWO11" s="521"/>
      <c r="GWS11" s="521"/>
      <c r="GWW11" s="521"/>
      <c r="GXA11" s="521"/>
      <c r="GXE11" s="521"/>
      <c r="GXI11" s="521"/>
      <c r="GXM11" s="521"/>
      <c r="GXQ11" s="521"/>
      <c r="GXU11" s="521"/>
      <c r="GXY11" s="521"/>
      <c r="GYC11" s="521"/>
      <c r="GYG11" s="521"/>
      <c r="GYK11" s="521"/>
      <c r="GYO11" s="521"/>
      <c r="GYS11" s="521"/>
      <c r="GYW11" s="521"/>
      <c r="GZA11" s="521"/>
      <c r="GZE11" s="521"/>
      <c r="GZI11" s="521"/>
      <c r="GZM11" s="521"/>
      <c r="GZQ11" s="521"/>
      <c r="GZU11" s="521"/>
      <c r="GZY11" s="521"/>
      <c r="HAC11" s="521"/>
      <c r="HAG11" s="521"/>
      <c r="HAK11" s="521"/>
      <c r="HAO11" s="521"/>
      <c r="HAS11" s="521"/>
      <c r="HAW11" s="521"/>
      <c r="HBA11" s="521"/>
      <c r="HBE11" s="521"/>
      <c r="HBI11" s="521"/>
      <c r="HBM11" s="521"/>
      <c r="HBQ11" s="521"/>
      <c r="HBU11" s="521"/>
      <c r="HBY11" s="521"/>
      <c r="HCC11" s="521"/>
      <c r="HCG11" s="521"/>
      <c r="HCK11" s="521"/>
      <c r="HCO11" s="521"/>
      <c r="HCS11" s="521"/>
      <c r="HCW11" s="521"/>
      <c r="HDA11" s="521"/>
      <c r="HDE11" s="521"/>
      <c r="HDI11" s="521"/>
      <c r="HDM11" s="521"/>
      <c r="HDQ11" s="521"/>
      <c r="HDU11" s="521"/>
      <c r="HDY11" s="521"/>
      <c r="HEC11" s="521"/>
      <c r="HEG11" s="521"/>
      <c r="HEK11" s="521"/>
      <c r="HEO11" s="521"/>
      <c r="HES11" s="521"/>
      <c r="HEW11" s="521"/>
      <c r="HFA11" s="521"/>
      <c r="HFE11" s="521"/>
      <c r="HFI11" s="521"/>
      <c r="HFM11" s="521"/>
      <c r="HFQ11" s="521"/>
      <c r="HFU11" s="521"/>
      <c r="HFY11" s="521"/>
      <c r="HGC11" s="521"/>
      <c r="HGG11" s="521"/>
      <c r="HGK11" s="521"/>
      <c r="HGO11" s="521"/>
      <c r="HGS11" s="521"/>
      <c r="HGW11" s="521"/>
      <c r="HHA11" s="521"/>
      <c r="HHE11" s="521"/>
      <c r="HHI11" s="521"/>
      <c r="HHM11" s="521"/>
      <c r="HHQ11" s="521"/>
      <c r="HHU11" s="521"/>
      <c r="HHY11" s="521"/>
      <c r="HIC11" s="521"/>
      <c r="HIG11" s="521"/>
      <c r="HIK11" s="521"/>
      <c r="HIO11" s="521"/>
      <c r="HIS11" s="521"/>
      <c r="HIW11" s="521"/>
      <c r="HJA11" s="521"/>
      <c r="HJE11" s="521"/>
      <c r="HJI11" s="521"/>
      <c r="HJM11" s="521"/>
      <c r="HJQ11" s="521"/>
      <c r="HJU11" s="521"/>
      <c r="HJY11" s="521"/>
      <c r="HKC11" s="521"/>
      <c r="HKG11" s="521"/>
      <c r="HKK11" s="521"/>
      <c r="HKO11" s="521"/>
      <c r="HKS11" s="521"/>
      <c r="HKW11" s="521"/>
      <c r="HLA11" s="521"/>
      <c r="HLE11" s="521"/>
      <c r="HLI11" s="521"/>
      <c r="HLM11" s="521"/>
      <c r="HLQ11" s="521"/>
      <c r="HLU11" s="521"/>
      <c r="HLY11" s="521"/>
      <c r="HMC11" s="521"/>
      <c r="HMG11" s="521"/>
      <c r="HMK11" s="521"/>
      <c r="HMO11" s="521"/>
      <c r="HMS11" s="521"/>
      <c r="HMW11" s="521"/>
      <c r="HNA11" s="521"/>
      <c r="HNE11" s="521"/>
      <c r="HNI11" s="521"/>
      <c r="HNM11" s="521"/>
      <c r="HNQ11" s="521"/>
      <c r="HNU11" s="521"/>
      <c r="HNY11" s="521"/>
      <c r="HOC11" s="521"/>
      <c r="HOG11" s="521"/>
      <c r="HOK11" s="521"/>
      <c r="HOO11" s="521"/>
      <c r="HOS11" s="521"/>
      <c r="HOW11" s="521"/>
      <c r="HPA11" s="521"/>
      <c r="HPE11" s="521"/>
      <c r="HPI11" s="521"/>
      <c r="HPM11" s="521"/>
      <c r="HPQ11" s="521"/>
      <c r="HPU11" s="521"/>
      <c r="HPY11" s="521"/>
      <c r="HQC11" s="521"/>
      <c r="HQG11" s="521"/>
      <c r="HQK11" s="521"/>
      <c r="HQO11" s="521"/>
      <c r="HQS11" s="521"/>
      <c r="HQW11" s="521"/>
      <c r="HRA11" s="521"/>
      <c r="HRE11" s="521"/>
      <c r="HRI11" s="521"/>
      <c r="HRM11" s="521"/>
      <c r="HRQ11" s="521"/>
      <c r="HRU11" s="521"/>
      <c r="HRY11" s="521"/>
      <c r="HSC11" s="521"/>
      <c r="HSG11" s="521"/>
      <c r="HSK11" s="521"/>
      <c r="HSO11" s="521"/>
      <c r="HSS11" s="521"/>
      <c r="HSW11" s="521"/>
      <c r="HTA11" s="521"/>
      <c r="HTE11" s="521"/>
      <c r="HTI11" s="521"/>
      <c r="HTM11" s="521"/>
      <c r="HTQ11" s="521"/>
      <c r="HTU11" s="521"/>
      <c r="HTY11" s="521"/>
      <c r="HUC11" s="521"/>
      <c r="HUG11" s="521"/>
      <c r="HUK11" s="521"/>
      <c r="HUO11" s="521"/>
      <c r="HUS11" s="521"/>
      <c r="HUW11" s="521"/>
      <c r="HVA11" s="521"/>
      <c r="HVE11" s="521"/>
      <c r="HVI11" s="521"/>
      <c r="HVM11" s="521"/>
      <c r="HVQ11" s="521"/>
      <c r="HVU11" s="521"/>
      <c r="HVY11" s="521"/>
      <c r="HWC11" s="521"/>
      <c r="HWG11" s="521"/>
      <c r="HWK11" s="521"/>
      <c r="HWO11" s="521"/>
      <c r="HWS11" s="521"/>
      <c r="HWW11" s="521"/>
      <c r="HXA11" s="521"/>
      <c r="HXE11" s="521"/>
      <c r="HXI11" s="521"/>
      <c r="HXM11" s="521"/>
      <c r="HXQ11" s="521"/>
      <c r="HXU11" s="521"/>
      <c r="HXY11" s="521"/>
      <c r="HYC11" s="521"/>
      <c r="HYG11" s="521"/>
      <c r="HYK11" s="521"/>
      <c r="HYO11" s="521"/>
      <c r="HYS11" s="521"/>
      <c r="HYW11" s="521"/>
      <c r="HZA11" s="521"/>
      <c r="HZE11" s="521"/>
      <c r="HZI11" s="521"/>
      <c r="HZM11" s="521"/>
      <c r="HZQ11" s="521"/>
      <c r="HZU11" s="521"/>
      <c r="HZY11" s="521"/>
      <c r="IAC11" s="521"/>
      <c r="IAG11" s="521"/>
      <c r="IAK11" s="521"/>
      <c r="IAO11" s="521"/>
      <c r="IAS11" s="521"/>
      <c r="IAW11" s="521"/>
      <c r="IBA11" s="521"/>
      <c r="IBE11" s="521"/>
      <c r="IBI11" s="521"/>
      <c r="IBM11" s="521"/>
      <c r="IBQ11" s="521"/>
      <c r="IBU11" s="521"/>
      <c r="IBY11" s="521"/>
      <c r="ICC11" s="521"/>
      <c r="ICG11" s="521"/>
      <c r="ICK11" s="521"/>
      <c r="ICO11" s="521"/>
      <c r="ICS11" s="521"/>
      <c r="ICW11" s="521"/>
      <c r="IDA11" s="521"/>
      <c r="IDE11" s="521"/>
      <c r="IDI11" s="521"/>
      <c r="IDM11" s="521"/>
      <c r="IDQ11" s="521"/>
      <c r="IDU11" s="521"/>
      <c r="IDY11" s="521"/>
      <c r="IEC11" s="521"/>
      <c r="IEG11" s="521"/>
      <c r="IEK11" s="521"/>
      <c r="IEO11" s="521"/>
      <c r="IES11" s="521"/>
      <c r="IEW11" s="521"/>
      <c r="IFA11" s="521"/>
      <c r="IFE11" s="521"/>
      <c r="IFI11" s="521"/>
      <c r="IFM11" s="521"/>
      <c r="IFQ11" s="521"/>
      <c r="IFU11" s="521"/>
      <c r="IFY11" s="521"/>
      <c r="IGC11" s="521"/>
      <c r="IGG11" s="521"/>
      <c r="IGK11" s="521"/>
      <c r="IGO11" s="521"/>
      <c r="IGS11" s="521"/>
      <c r="IGW11" s="521"/>
      <c r="IHA11" s="521"/>
      <c r="IHE11" s="521"/>
      <c r="IHI11" s="521"/>
      <c r="IHM11" s="521"/>
      <c r="IHQ11" s="521"/>
      <c r="IHU11" s="521"/>
      <c r="IHY11" s="521"/>
      <c r="IIC11" s="521"/>
      <c r="IIG11" s="521"/>
      <c r="IIK11" s="521"/>
      <c r="IIO11" s="521"/>
      <c r="IIS11" s="521"/>
      <c r="IIW11" s="521"/>
      <c r="IJA11" s="521"/>
      <c r="IJE11" s="521"/>
      <c r="IJI11" s="521"/>
      <c r="IJM11" s="521"/>
      <c r="IJQ11" s="521"/>
      <c r="IJU11" s="521"/>
      <c r="IJY11" s="521"/>
      <c r="IKC11" s="521"/>
      <c r="IKG11" s="521"/>
      <c r="IKK11" s="521"/>
      <c r="IKO11" s="521"/>
      <c r="IKS11" s="521"/>
      <c r="IKW11" s="521"/>
      <c r="ILA11" s="521"/>
      <c r="ILE11" s="521"/>
      <c r="ILI11" s="521"/>
      <c r="ILM11" s="521"/>
      <c r="ILQ11" s="521"/>
      <c r="ILU11" s="521"/>
      <c r="ILY11" s="521"/>
      <c r="IMC11" s="521"/>
      <c r="IMG11" s="521"/>
      <c r="IMK11" s="521"/>
      <c r="IMO11" s="521"/>
      <c r="IMS11" s="521"/>
      <c r="IMW11" s="521"/>
      <c r="INA11" s="521"/>
      <c r="INE11" s="521"/>
      <c r="INI11" s="521"/>
      <c r="INM11" s="521"/>
      <c r="INQ11" s="521"/>
      <c r="INU11" s="521"/>
      <c r="INY11" s="521"/>
      <c r="IOC11" s="521"/>
      <c r="IOG11" s="521"/>
      <c r="IOK11" s="521"/>
      <c r="IOO11" s="521"/>
      <c r="IOS11" s="521"/>
      <c r="IOW11" s="521"/>
      <c r="IPA11" s="521"/>
      <c r="IPE11" s="521"/>
      <c r="IPI11" s="521"/>
      <c r="IPM11" s="521"/>
      <c r="IPQ11" s="521"/>
      <c r="IPU11" s="521"/>
      <c r="IPY11" s="521"/>
      <c r="IQC11" s="521"/>
      <c r="IQG11" s="521"/>
      <c r="IQK11" s="521"/>
      <c r="IQO11" s="521"/>
      <c r="IQS11" s="521"/>
      <c r="IQW11" s="521"/>
      <c r="IRA11" s="521"/>
      <c r="IRE11" s="521"/>
      <c r="IRI11" s="521"/>
      <c r="IRM11" s="521"/>
      <c r="IRQ11" s="521"/>
      <c r="IRU11" s="521"/>
      <c r="IRY11" s="521"/>
      <c r="ISC11" s="521"/>
      <c r="ISG11" s="521"/>
      <c r="ISK11" s="521"/>
      <c r="ISO11" s="521"/>
      <c r="ISS11" s="521"/>
      <c r="ISW11" s="521"/>
      <c r="ITA11" s="521"/>
      <c r="ITE11" s="521"/>
      <c r="ITI11" s="521"/>
      <c r="ITM11" s="521"/>
      <c r="ITQ11" s="521"/>
      <c r="ITU11" s="521"/>
      <c r="ITY11" s="521"/>
      <c r="IUC11" s="521"/>
      <c r="IUG11" s="521"/>
      <c r="IUK11" s="521"/>
      <c r="IUO11" s="521"/>
      <c r="IUS11" s="521"/>
      <c r="IUW11" s="521"/>
      <c r="IVA11" s="521"/>
      <c r="IVE11" s="521"/>
      <c r="IVI11" s="521"/>
      <c r="IVM11" s="521"/>
      <c r="IVQ11" s="521"/>
      <c r="IVU11" s="521"/>
      <c r="IVY11" s="521"/>
      <c r="IWC11" s="521"/>
      <c r="IWG11" s="521"/>
      <c r="IWK11" s="521"/>
      <c r="IWO11" s="521"/>
      <c r="IWS11" s="521"/>
      <c r="IWW11" s="521"/>
      <c r="IXA11" s="521"/>
      <c r="IXE11" s="521"/>
      <c r="IXI11" s="521"/>
      <c r="IXM11" s="521"/>
      <c r="IXQ11" s="521"/>
      <c r="IXU11" s="521"/>
      <c r="IXY11" s="521"/>
      <c r="IYC11" s="521"/>
      <c r="IYG11" s="521"/>
      <c r="IYK11" s="521"/>
      <c r="IYO11" s="521"/>
      <c r="IYS11" s="521"/>
      <c r="IYW11" s="521"/>
      <c r="IZA11" s="521"/>
      <c r="IZE11" s="521"/>
      <c r="IZI11" s="521"/>
      <c r="IZM11" s="521"/>
      <c r="IZQ11" s="521"/>
      <c r="IZU11" s="521"/>
      <c r="IZY11" s="521"/>
      <c r="JAC11" s="521"/>
      <c r="JAG11" s="521"/>
      <c r="JAK11" s="521"/>
      <c r="JAO11" s="521"/>
      <c r="JAS11" s="521"/>
      <c r="JAW11" s="521"/>
      <c r="JBA11" s="521"/>
      <c r="JBE11" s="521"/>
      <c r="JBI11" s="521"/>
      <c r="JBM11" s="521"/>
      <c r="JBQ11" s="521"/>
      <c r="JBU11" s="521"/>
      <c r="JBY11" s="521"/>
      <c r="JCC11" s="521"/>
      <c r="JCG11" s="521"/>
      <c r="JCK11" s="521"/>
      <c r="JCO11" s="521"/>
      <c r="JCS11" s="521"/>
      <c r="JCW11" s="521"/>
      <c r="JDA11" s="521"/>
      <c r="JDE11" s="521"/>
      <c r="JDI11" s="521"/>
      <c r="JDM11" s="521"/>
      <c r="JDQ11" s="521"/>
      <c r="JDU11" s="521"/>
      <c r="JDY11" s="521"/>
      <c r="JEC11" s="521"/>
      <c r="JEG11" s="521"/>
      <c r="JEK11" s="521"/>
      <c r="JEO11" s="521"/>
      <c r="JES11" s="521"/>
      <c r="JEW11" s="521"/>
      <c r="JFA11" s="521"/>
      <c r="JFE11" s="521"/>
      <c r="JFI11" s="521"/>
      <c r="JFM11" s="521"/>
      <c r="JFQ11" s="521"/>
      <c r="JFU11" s="521"/>
      <c r="JFY11" s="521"/>
      <c r="JGC11" s="521"/>
      <c r="JGG11" s="521"/>
      <c r="JGK11" s="521"/>
      <c r="JGO11" s="521"/>
      <c r="JGS11" s="521"/>
      <c r="JGW11" s="521"/>
      <c r="JHA11" s="521"/>
      <c r="JHE11" s="521"/>
      <c r="JHI11" s="521"/>
      <c r="JHM11" s="521"/>
      <c r="JHQ11" s="521"/>
      <c r="JHU11" s="521"/>
      <c r="JHY11" s="521"/>
      <c r="JIC11" s="521"/>
      <c r="JIG11" s="521"/>
      <c r="JIK11" s="521"/>
      <c r="JIO11" s="521"/>
      <c r="JIS11" s="521"/>
      <c r="JIW11" s="521"/>
      <c r="JJA11" s="521"/>
      <c r="JJE11" s="521"/>
      <c r="JJI11" s="521"/>
      <c r="JJM11" s="521"/>
      <c r="JJQ11" s="521"/>
      <c r="JJU11" s="521"/>
      <c r="JJY11" s="521"/>
      <c r="JKC11" s="521"/>
      <c r="JKG11" s="521"/>
      <c r="JKK11" s="521"/>
      <c r="JKO11" s="521"/>
      <c r="JKS11" s="521"/>
      <c r="JKW11" s="521"/>
      <c r="JLA11" s="521"/>
      <c r="JLE11" s="521"/>
      <c r="JLI11" s="521"/>
      <c r="JLM11" s="521"/>
      <c r="JLQ11" s="521"/>
      <c r="JLU11" s="521"/>
      <c r="JLY11" s="521"/>
      <c r="JMC11" s="521"/>
      <c r="JMG11" s="521"/>
      <c r="JMK11" s="521"/>
      <c r="JMO11" s="521"/>
      <c r="JMS11" s="521"/>
      <c r="JMW11" s="521"/>
      <c r="JNA11" s="521"/>
      <c r="JNE11" s="521"/>
      <c r="JNI11" s="521"/>
      <c r="JNM11" s="521"/>
      <c r="JNQ11" s="521"/>
      <c r="JNU11" s="521"/>
      <c r="JNY11" s="521"/>
      <c r="JOC11" s="521"/>
      <c r="JOG11" s="521"/>
      <c r="JOK11" s="521"/>
      <c r="JOO11" s="521"/>
      <c r="JOS11" s="521"/>
      <c r="JOW11" s="521"/>
      <c r="JPA11" s="521"/>
      <c r="JPE11" s="521"/>
      <c r="JPI11" s="521"/>
      <c r="JPM11" s="521"/>
      <c r="JPQ11" s="521"/>
      <c r="JPU11" s="521"/>
      <c r="JPY11" s="521"/>
      <c r="JQC11" s="521"/>
      <c r="JQG11" s="521"/>
      <c r="JQK11" s="521"/>
      <c r="JQO11" s="521"/>
      <c r="JQS11" s="521"/>
      <c r="JQW11" s="521"/>
      <c r="JRA11" s="521"/>
      <c r="JRE11" s="521"/>
      <c r="JRI11" s="521"/>
      <c r="JRM11" s="521"/>
      <c r="JRQ11" s="521"/>
      <c r="JRU11" s="521"/>
      <c r="JRY11" s="521"/>
      <c r="JSC11" s="521"/>
      <c r="JSG11" s="521"/>
      <c r="JSK11" s="521"/>
      <c r="JSO11" s="521"/>
      <c r="JSS11" s="521"/>
      <c r="JSW11" s="521"/>
      <c r="JTA11" s="521"/>
      <c r="JTE11" s="521"/>
      <c r="JTI11" s="521"/>
      <c r="JTM11" s="521"/>
      <c r="JTQ11" s="521"/>
      <c r="JTU11" s="521"/>
      <c r="JTY11" s="521"/>
      <c r="JUC11" s="521"/>
      <c r="JUG11" s="521"/>
      <c r="JUK11" s="521"/>
      <c r="JUO11" s="521"/>
      <c r="JUS11" s="521"/>
      <c r="JUW11" s="521"/>
      <c r="JVA11" s="521"/>
      <c r="JVE11" s="521"/>
      <c r="JVI11" s="521"/>
      <c r="JVM11" s="521"/>
      <c r="JVQ11" s="521"/>
      <c r="JVU11" s="521"/>
      <c r="JVY11" s="521"/>
      <c r="JWC11" s="521"/>
      <c r="JWG11" s="521"/>
      <c r="JWK11" s="521"/>
      <c r="JWO11" s="521"/>
      <c r="JWS11" s="521"/>
      <c r="JWW11" s="521"/>
      <c r="JXA11" s="521"/>
      <c r="JXE11" s="521"/>
      <c r="JXI11" s="521"/>
      <c r="JXM11" s="521"/>
      <c r="JXQ11" s="521"/>
      <c r="JXU11" s="521"/>
      <c r="JXY11" s="521"/>
      <c r="JYC11" s="521"/>
      <c r="JYG11" s="521"/>
      <c r="JYK11" s="521"/>
      <c r="JYO11" s="521"/>
      <c r="JYS11" s="521"/>
      <c r="JYW11" s="521"/>
      <c r="JZA11" s="521"/>
      <c r="JZE11" s="521"/>
      <c r="JZI11" s="521"/>
      <c r="JZM11" s="521"/>
      <c r="JZQ11" s="521"/>
      <c r="JZU11" s="521"/>
      <c r="JZY11" s="521"/>
      <c r="KAC11" s="521"/>
      <c r="KAG11" s="521"/>
      <c r="KAK11" s="521"/>
      <c r="KAO11" s="521"/>
      <c r="KAS11" s="521"/>
      <c r="KAW11" s="521"/>
      <c r="KBA11" s="521"/>
      <c r="KBE11" s="521"/>
      <c r="KBI11" s="521"/>
      <c r="KBM11" s="521"/>
      <c r="KBQ11" s="521"/>
      <c r="KBU11" s="521"/>
      <c r="KBY11" s="521"/>
      <c r="KCC11" s="521"/>
      <c r="KCG11" s="521"/>
      <c r="KCK11" s="521"/>
      <c r="KCO11" s="521"/>
      <c r="KCS11" s="521"/>
      <c r="KCW11" s="521"/>
      <c r="KDA11" s="521"/>
      <c r="KDE11" s="521"/>
      <c r="KDI11" s="521"/>
      <c r="KDM11" s="521"/>
      <c r="KDQ11" s="521"/>
      <c r="KDU11" s="521"/>
      <c r="KDY11" s="521"/>
      <c r="KEC11" s="521"/>
      <c r="KEG11" s="521"/>
      <c r="KEK11" s="521"/>
      <c r="KEO11" s="521"/>
      <c r="KES11" s="521"/>
      <c r="KEW11" s="521"/>
      <c r="KFA11" s="521"/>
      <c r="KFE11" s="521"/>
      <c r="KFI11" s="521"/>
      <c r="KFM11" s="521"/>
      <c r="KFQ11" s="521"/>
      <c r="KFU11" s="521"/>
      <c r="KFY11" s="521"/>
      <c r="KGC11" s="521"/>
      <c r="KGG11" s="521"/>
      <c r="KGK11" s="521"/>
      <c r="KGO11" s="521"/>
      <c r="KGS11" s="521"/>
      <c r="KGW11" s="521"/>
      <c r="KHA11" s="521"/>
      <c r="KHE11" s="521"/>
      <c r="KHI11" s="521"/>
      <c r="KHM11" s="521"/>
      <c r="KHQ11" s="521"/>
      <c r="KHU11" s="521"/>
      <c r="KHY11" s="521"/>
      <c r="KIC11" s="521"/>
      <c r="KIG11" s="521"/>
      <c r="KIK11" s="521"/>
      <c r="KIO11" s="521"/>
      <c r="KIS11" s="521"/>
      <c r="KIW11" s="521"/>
      <c r="KJA11" s="521"/>
      <c r="KJE11" s="521"/>
      <c r="KJI11" s="521"/>
      <c r="KJM11" s="521"/>
      <c r="KJQ11" s="521"/>
      <c r="KJU11" s="521"/>
      <c r="KJY11" s="521"/>
      <c r="KKC11" s="521"/>
      <c r="KKG11" s="521"/>
      <c r="KKK11" s="521"/>
      <c r="KKO11" s="521"/>
      <c r="KKS11" s="521"/>
      <c r="KKW11" s="521"/>
      <c r="KLA11" s="521"/>
      <c r="KLE11" s="521"/>
      <c r="KLI11" s="521"/>
      <c r="KLM11" s="521"/>
      <c r="KLQ11" s="521"/>
      <c r="KLU11" s="521"/>
      <c r="KLY11" s="521"/>
      <c r="KMC11" s="521"/>
      <c r="KMG11" s="521"/>
      <c r="KMK11" s="521"/>
      <c r="KMO11" s="521"/>
      <c r="KMS11" s="521"/>
      <c r="KMW11" s="521"/>
      <c r="KNA11" s="521"/>
      <c r="KNE11" s="521"/>
      <c r="KNI11" s="521"/>
      <c r="KNM11" s="521"/>
      <c r="KNQ11" s="521"/>
      <c r="KNU11" s="521"/>
      <c r="KNY11" s="521"/>
      <c r="KOC11" s="521"/>
      <c r="KOG11" s="521"/>
      <c r="KOK11" s="521"/>
      <c r="KOO11" s="521"/>
      <c r="KOS11" s="521"/>
      <c r="KOW11" s="521"/>
      <c r="KPA11" s="521"/>
      <c r="KPE11" s="521"/>
      <c r="KPI11" s="521"/>
      <c r="KPM11" s="521"/>
      <c r="KPQ11" s="521"/>
      <c r="KPU11" s="521"/>
      <c r="KPY11" s="521"/>
      <c r="KQC11" s="521"/>
      <c r="KQG11" s="521"/>
      <c r="KQK11" s="521"/>
      <c r="KQO11" s="521"/>
      <c r="KQS11" s="521"/>
      <c r="KQW11" s="521"/>
      <c r="KRA11" s="521"/>
      <c r="KRE11" s="521"/>
      <c r="KRI11" s="521"/>
      <c r="KRM11" s="521"/>
      <c r="KRQ11" s="521"/>
      <c r="KRU11" s="521"/>
      <c r="KRY11" s="521"/>
      <c r="KSC11" s="521"/>
      <c r="KSG11" s="521"/>
      <c r="KSK11" s="521"/>
      <c r="KSO11" s="521"/>
      <c r="KSS11" s="521"/>
      <c r="KSW11" s="521"/>
      <c r="KTA11" s="521"/>
      <c r="KTE11" s="521"/>
      <c r="KTI11" s="521"/>
      <c r="KTM11" s="521"/>
      <c r="KTQ11" s="521"/>
      <c r="KTU11" s="521"/>
      <c r="KTY11" s="521"/>
      <c r="KUC11" s="521"/>
      <c r="KUG11" s="521"/>
      <c r="KUK11" s="521"/>
      <c r="KUO11" s="521"/>
      <c r="KUS11" s="521"/>
      <c r="KUW11" s="521"/>
      <c r="KVA11" s="521"/>
      <c r="KVE11" s="521"/>
      <c r="KVI11" s="521"/>
      <c r="KVM11" s="521"/>
      <c r="KVQ11" s="521"/>
      <c r="KVU11" s="521"/>
      <c r="KVY11" s="521"/>
      <c r="KWC11" s="521"/>
      <c r="KWG11" s="521"/>
      <c r="KWK11" s="521"/>
      <c r="KWO11" s="521"/>
      <c r="KWS11" s="521"/>
      <c r="KWW11" s="521"/>
      <c r="KXA11" s="521"/>
      <c r="KXE11" s="521"/>
      <c r="KXI11" s="521"/>
      <c r="KXM11" s="521"/>
      <c r="KXQ11" s="521"/>
      <c r="KXU11" s="521"/>
      <c r="KXY11" s="521"/>
      <c r="KYC11" s="521"/>
      <c r="KYG11" s="521"/>
      <c r="KYK11" s="521"/>
      <c r="KYO11" s="521"/>
      <c r="KYS11" s="521"/>
      <c r="KYW11" s="521"/>
      <c r="KZA11" s="521"/>
      <c r="KZE11" s="521"/>
      <c r="KZI11" s="521"/>
      <c r="KZM11" s="521"/>
      <c r="KZQ11" s="521"/>
      <c r="KZU11" s="521"/>
      <c r="KZY11" s="521"/>
      <c r="LAC11" s="521"/>
      <c r="LAG11" s="521"/>
      <c r="LAK11" s="521"/>
      <c r="LAO11" s="521"/>
      <c r="LAS11" s="521"/>
      <c r="LAW11" s="521"/>
      <c r="LBA11" s="521"/>
      <c r="LBE11" s="521"/>
      <c r="LBI11" s="521"/>
      <c r="LBM11" s="521"/>
      <c r="LBQ11" s="521"/>
      <c r="LBU11" s="521"/>
      <c r="LBY11" s="521"/>
      <c r="LCC11" s="521"/>
      <c r="LCG11" s="521"/>
      <c r="LCK11" s="521"/>
      <c r="LCO11" s="521"/>
      <c r="LCS11" s="521"/>
      <c r="LCW11" s="521"/>
      <c r="LDA11" s="521"/>
      <c r="LDE11" s="521"/>
      <c r="LDI11" s="521"/>
      <c r="LDM11" s="521"/>
      <c r="LDQ11" s="521"/>
      <c r="LDU11" s="521"/>
      <c r="LDY11" s="521"/>
      <c r="LEC11" s="521"/>
      <c r="LEG11" s="521"/>
      <c r="LEK11" s="521"/>
      <c r="LEO11" s="521"/>
      <c r="LES11" s="521"/>
      <c r="LEW11" s="521"/>
      <c r="LFA11" s="521"/>
      <c r="LFE11" s="521"/>
      <c r="LFI11" s="521"/>
      <c r="LFM11" s="521"/>
      <c r="LFQ11" s="521"/>
      <c r="LFU11" s="521"/>
      <c r="LFY11" s="521"/>
      <c r="LGC11" s="521"/>
      <c r="LGG11" s="521"/>
      <c r="LGK11" s="521"/>
      <c r="LGO11" s="521"/>
      <c r="LGS11" s="521"/>
      <c r="LGW11" s="521"/>
      <c r="LHA11" s="521"/>
      <c r="LHE11" s="521"/>
      <c r="LHI11" s="521"/>
      <c r="LHM11" s="521"/>
      <c r="LHQ11" s="521"/>
      <c r="LHU11" s="521"/>
      <c r="LHY11" s="521"/>
      <c r="LIC11" s="521"/>
      <c r="LIG11" s="521"/>
      <c r="LIK11" s="521"/>
      <c r="LIO11" s="521"/>
      <c r="LIS11" s="521"/>
      <c r="LIW11" s="521"/>
      <c r="LJA11" s="521"/>
      <c r="LJE11" s="521"/>
      <c r="LJI11" s="521"/>
      <c r="LJM11" s="521"/>
      <c r="LJQ11" s="521"/>
      <c r="LJU11" s="521"/>
      <c r="LJY11" s="521"/>
      <c r="LKC11" s="521"/>
      <c r="LKG11" s="521"/>
      <c r="LKK11" s="521"/>
      <c r="LKO11" s="521"/>
      <c r="LKS11" s="521"/>
      <c r="LKW11" s="521"/>
      <c r="LLA11" s="521"/>
      <c r="LLE11" s="521"/>
      <c r="LLI11" s="521"/>
      <c r="LLM11" s="521"/>
      <c r="LLQ11" s="521"/>
      <c r="LLU11" s="521"/>
      <c r="LLY11" s="521"/>
      <c r="LMC11" s="521"/>
      <c r="LMG11" s="521"/>
      <c r="LMK11" s="521"/>
      <c r="LMO11" s="521"/>
      <c r="LMS11" s="521"/>
      <c r="LMW11" s="521"/>
      <c r="LNA11" s="521"/>
      <c r="LNE11" s="521"/>
      <c r="LNI11" s="521"/>
      <c r="LNM11" s="521"/>
      <c r="LNQ11" s="521"/>
      <c r="LNU11" s="521"/>
      <c r="LNY11" s="521"/>
      <c r="LOC11" s="521"/>
      <c r="LOG11" s="521"/>
      <c r="LOK11" s="521"/>
      <c r="LOO11" s="521"/>
      <c r="LOS11" s="521"/>
      <c r="LOW11" s="521"/>
      <c r="LPA11" s="521"/>
      <c r="LPE11" s="521"/>
      <c r="LPI11" s="521"/>
      <c r="LPM11" s="521"/>
      <c r="LPQ11" s="521"/>
      <c r="LPU11" s="521"/>
      <c r="LPY11" s="521"/>
      <c r="LQC11" s="521"/>
      <c r="LQG11" s="521"/>
      <c r="LQK11" s="521"/>
      <c r="LQO11" s="521"/>
      <c r="LQS11" s="521"/>
      <c r="LQW11" s="521"/>
      <c r="LRA11" s="521"/>
      <c r="LRE11" s="521"/>
      <c r="LRI11" s="521"/>
      <c r="LRM11" s="521"/>
      <c r="LRQ11" s="521"/>
      <c r="LRU11" s="521"/>
      <c r="LRY11" s="521"/>
      <c r="LSC11" s="521"/>
      <c r="LSG11" s="521"/>
      <c r="LSK11" s="521"/>
      <c r="LSO11" s="521"/>
      <c r="LSS11" s="521"/>
      <c r="LSW11" s="521"/>
      <c r="LTA11" s="521"/>
      <c r="LTE11" s="521"/>
      <c r="LTI11" s="521"/>
      <c r="LTM11" s="521"/>
      <c r="LTQ11" s="521"/>
      <c r="LTU11" s="521"/>
      <c r="LTY11" s="521"/>
      <c r="LUC11" s="521"/>
      <c r="LUG11" s="521"/>
      <c r="LUK11" s="521"/>
      <c r="LUO11" s="521"/>
      <c r="LUS11" s="521"/>
      <c r="LUW11" s="521"/>
      <c r="LVA11" s="521"/>
      <c r="LVE11" s="521"/>
      <c r="LVI11" s="521"/>
      <c r="LVM11" s="521"/>
      <c r="LVQ11" s="521"/>
      <c r="LVU11" s="521"/>
      <c r="LVY11" s="521"/>
      <c r="LWC11" s="521"/>
      <c r="LWG11" s="521"/>
      <c r="LWK11" s="521"/>
      <c r="LWO11" s="521"/>
      <c r="LWS11" s="521"/>
      <c r="LWW11" s="521"/>
      <c r="LXA11" s="521"/>
      <c r="LXE11" s="521"/>
      <c r="LXI11" s="521"/>
      <c r="LXM11" s="521"/>
      <c r="LXQ11" s="521"/>
      <c r="LXU11" s="521"/>
      <c r="LXY11" s="521"/>
      <c r="LYC11" s="521"/>
      <c r="LYG11" s="521"/>
      <c r="LYK11" s="521"/>
      <c r="LYO11" s="521"/>
      <c r="LYS11" s="521"/>
      <c r="LYW11" s="521"/>
      <c r="LZA11" s="521"/>
      <c r="LZE11" s="521"/>
      <c r="LZI11" s="521"/>
      <c r="LZM11" s="521"/>
      <c r="LZQ11" s="521"/>
      <c r="LZU11" s="521"/>
      <c r="LZY11" s="521"/>
      <c r="MAC11" s="521"/>
      <c r="MAG11" s="521"/>
      <c r="MAK11" s="521"/>
      <c r="MAO11" s="521"/>
      <c r="MAS11" s="521"/>
      <c r="MAW11" s="521"/>
      <c r="MBA11" s="521"/>
      <c r="MBE11" s="521"/>
      <c r="MBI11" s="521"/>
      <c r="MBM11" s="521"/>
      <c r="MBQ11" s="521"/>
      <c r="MBU11" s="521"/>
      <c r="MBY11" s="521"/>
      <c r="MCC11" s="521"/>
      <c r="MCG11" s="521"/>
      <c r="MCK11" s="521"/>
      <c r="MCO11" s="521"/>
      <c r="MCS11" s="521"/>
      <c r="MCW11" s="521"/>
      <c r="MDA11" s="521"/>
      <c r="MDE11" s="521"/>
      <c r="MDI11" s="521"/>
      <c r="MDM11" s="521"/>
      <c r="MDQ11" s="521"/>
      <c r="MDU11" s="521"/>
      <c r="MDY11" s="521"/>
      <c r="MEC11" s="521"/>
      <c r="MEG11" s="521"/>
      <c r="MEK11" s="521"/>
      <c r="MEO11" s="521"/>
      <c r="MES11" s="521"/>
      <c r="MEW11" s="521"/>
      <c r="MFA11" s="521"/>
      <c r="MFE11" s="521"/>
      <c r="MFI11" s="521"/>
      <c r="MFM11" s="521"/>
      <c r="MFQ11" s="521"/>
      <c r="MFU11" s="521"/>
      <c r="MFY11" s="521"/>
      <c r="MGC11" s="521"/>
      <c r="MGG11" s="521"/>
      <c r="MGK11" s="521"/>
      <c r="MGO11" s="521"/>
      <c r="MGS11" s="521"/>
      <c r="MGW11" s="521"/>
      <c r="MHA11" s="521"/>
      <c r="MHE11" s="521"/>
      <c r="MHI11" s="521"/>
      <c r="MHM11" s="521"/>
      <c r="MHQ11" s="521"/>
      <c r="MHU11" s="521"/>
      <c r="MHY11" s="521"/>
      <c r="MIC11" s="521"/>
      <c r="MIG11" s="521"/>
      <c r="MIK11" s="521"/>
      <c r="MIO11" s="521"/>
      <c r="MIS11" s="521"/>
      <c r="MIW11" s="521"/>
      <c r="MJA11" s="521"/>
      <c r="MJE11" s="521"/>
      <c r="MJI11" s="521"/>
      <c r="MJM11" s="521"/>
      <c r="MJQ11" s="521"/>
      <c r="MJU11" s="521"/>
      <c r="MJY11" s="521"/>
      <c r="MKC11" s="521"/>
      <c r="MKG11" s="521"/>
      <c r="MKK11" s="521"/>
      <c r="MKO11" s="521"/>
      <c r="MKS11" s="521"/>
      <c r="MKW11" s="521"/>
      <c r="MLA11" s="521"/>
      <c r="MLE11" s="521"/>
      <c r="MLI11" s="521"/>
      <c r="MLM11" s="521"/>
      <c r="MLQ11" s="521"/>
      <c r="MLU11" s="521"/>
      <c r="MLY11" s="521"/>
      <c r="MMC11" s="521"/>
      <c r="MMG11" s="521"/>
      <c r="MMK11" s="521"/>
      <c r="MMO11" s="521"/>
      <c r="MMS11" s="521"/>
      <c r="MMW11" s="521"/>
      <c r="MNA11" s="521"/>
      <c r="MNE11" s="521"/>
      <c r="MNI11" s="521"/>
      <c r="MNM11" s="521"/>
      <c r="MNQ11" s="521"/>
      <c r="MNU11" s="521"/>
      <c r="MNY11" s="521"/>
      <c r="MOC11" s="521"/>
      <c r="MOG11" s="521"/>
      <c r="MOK11" s="521"/>
      <c r="MOO11" s="521"/>
      <c r="MOS11" s="521"/>
      <c r="MOW11" s="521"/>
      <c r="MPA11" s="521"/>
      <c r="MPE11" s="521"/>
      <c r="MPI11" s="521"/>
      <c r="MPM11" s="521"/>
      <c r="MPQ11" s="521"/>
      <c r="MPU11" s="521"/>
      <c r="MPY11" s="521"/>
      <c r="MQC11" s="521"/>
      <c r="MQG11" s="521"/>
      <c r="MQK11" s="521"/>
      <c r="MQO11" s="521"/>
      <c r="MQS11" s="521"/>
      <c r="MQW11" s="521"/>
      <c r="MRA11" s="521"/>
      <c r="MRE11" s="521"/>
      <c r="MRI11" s="521"/>
      <c r="MRM11" s="521"/>
      <c r="MRQ11" s="521"/>
      <c r="MRU11" s="521"/>
      <c r="MRY11" s="521"/>
      <c r="MSC11" s="521"/>
      <c r="MSG11" s="521"/>
      <c r="MSK11" s="521"/>
      <c r="MSO11" s="521"/>
      <c r="MSS11" s="521"/>
      <c r="MSW11" s="521"/>
      <c r="MTA11" s="521"/>
      <c r="MTE11" s="521"/>
      <c r="MTI11" s="521"/>
      <c r="MTM11" s="521"/>
      <c r="MTQ11" s="521"/>
      <c r="MTU11" s="521"/>
      <c r="MTY11" s="521"/>
      <c r="MUC11" s="521"/>
      <c r="MUG11" s="521"/>
      <c r="MUK11" s="521"/>
      <c r="MUO11" s="521"/>
      <c r="MUS11" s="521"/>
      <c r="MUW11" s="521"/>
      <c r="MVA11" s="521"/>
      <c r="MVE11" s="521"/>
      <c r="MVI11" s="521"/>
      <c r="MVM11" s="521"/>
      <c r="MVQ11" s="521"/>
      <c r="MVU11" s="521"/>
      <c r="MVY11" s="521"/>
      <c r="MWC11" s="521"/>
      <c r="MWG11" s="521"/>
      <c r="MWK11" s="521"/>
      <c r="MWO11" s="521"/>
      <c r="MWS11" s="521"/>
      <c r="MWW11" s="521"/>
      <c r="MXA11" s="521"/>
      <c r="MXE11" s="521"/>
      <c r="MXI11" s="521"/>
      <c r="MXM11" s="521"/>
      <c r="MXQ11" s="521"/>
      <c r="MXU11" s="521"/>
      <c r="MXY11" s="521"/>
      <c r="MYC11" s="521"/>
      <c r="MYG11" s="521"/>
      <c r="MYK11" s="521"/>
      <c r="MYO11" s="521"/>
      <c r="MYS11" s="521"/>
      <c r="MYW11" s="521"/>
      <c r="MZA11" s="521"/>
      <c r="MZE11" s="521"/>
      <c r="MZI11" s="521"/>
      <c r="MZM11" s="521"/>
      <c r="MZQ11" s="521"/>
      <c r="MZU11" s="521"/>
      <c r="MZY11" s="521"/>
      <c r="NAC11" s="521"/>
      <c r="NAG11" s="521"/>
      <c r="NAK11" s="521"/>
      <c r="NAO11" s="521"/>
      <c r="NAS11" s="521"/>
      <c r="NAW11" s="521"/>
      <c r="NBA11" s="521"/>
      <c r="NBE11" s="521"/>
      <c r="NBI11" s="521"/>
      <c r="NBM11" s="521"/>
      <c r="NBQ11" s="521"/>
      <c r="NBU11" s="521"/>
      <c r="NBY11" s="521"/>
      <c r="NCC11" s="521"/>
      <c r="NCG11" s="521"/>
      <c r="NCK11" s="521"/>
      <c r="NCO11" s="521"/>
      <c r="NCS11" s="521"/>
      <c r="NCW11" s="521"/>
      <c r="NDA11" s="521"/>
      <c r="NDE11" s="521"/>
      <c r="NDI11" s="521"/>
      <c r="NDM11" s="521"/>
      <c r="NDQ11" s="521"/>
      <c r="NDU11" s="521"/>
      <c r="NDY11" s="521"/>
      <c r="NEC11" s="521"/>
      <c r="NEG11" s="521"/>
      <c r="NEK11" s="521"/>
      <c r="NEO11" s="521"/>
      <c r="NES11" s="521"/>
      <c r="NEW11" s="521"/>
      <c r="NFA11" s="521"/>
      <c r="NFE11" s="521"/>
      <c r="NFI11" s="521"/>
      <c r="NFM11" s="521"/>
      <c r="NFQ11" s="521"/>
      <c r="NFU11" s="521"/>
      <c r="NFY11" s="521"/>
      <c r="NGC11" s="521"/>
      <c r="NGG11" s="521"/>
      <c r="NGK11" s="521"/>
      <c r="NGO11" s="521"/>
      <c r="NGS11" s="521"/>
      <c r="NGW11" s="521"/>
      <c r="NHA11" s="521"/>
      <c r="NHE11" s="521"/>
      <c r="NHI11" s="521"/>
      <c r="NHM11" s="521"/>
      <c r="NHQ11" s="521"/>
      <c r="NHU11" s="521"/>
      <c r="NHY11" s="521"/>
      <c r="NIC11" s="521"/>
      <c r="NIG11" s="521"/>
      <c r="NIK11" s="521"/>
      <c r="NIO11" s="521"/>
      <c r="NIS11" s="521"/>
      <c r="NIW11" s="521"/>
      <c r="NJA11" s="521"/>
      <c r="NJE11" s="521"/>
      <c r="NJI11" s="521"/>
      <c r="NJM11" s="521"/>
      <c r="NJQ11" s="521"/>
      <c r="NJU11" s="521"/>
      <c r="NJY11" s="521"/>
      <c r="NKC11" s="521"/>
      <c r="NKG11" s="521"/>
      <c r="NKK11" s="521"/>
      <c r="NKO11" s="521"/>
      <c r="NKS11" s="521"/>
      <c r="NKW11" s="521"/>
      <c r="NLA11" s="521"/>
      <c r="NLE11" s="521"/>
      <c r="NLI11" s="521"/>
      <c r="NLM11" s="521"/>
      <c r="NLQ11" s="521"/>
      <c r="NLU11" s="521"/>
      <c r="NLY11" s="521"/>
      <c r="NMC11" s="521"/>
      <c r="NMG11" s="521"/>
      <c r="NMK11" s="521"/>
      <c r="NMO11" s="521"/>
      <c r="NMS11" s="521"/>
      <c r="NMW11" s="521"/>
      <c r="NNA11" s="521"/>
      <c r="NNE11" s="521"/>
      <c r="NNI11" s="521"/>
      <c r="NNM11" s="521"/>
      <c r="NNQ11" s="521"/>
      <c r="NNU11" s="521"/>
      <c r="NNY11" s="521"/>
      <c r="NOC11" s="521"/>
      <c r="NOG11" s="521"/>
      <c r="NOK11" s="521"/>
      <c r="NOO11" s="521"/>
      <c r="NOS11" s="521"/>
      <c r="NOW11" s="521"/>
      <c r="NPA11" s="521"/>
      <c r="NPE11" s="521"/>
      <c r="NPI11" s="521"/>
      <c r="NPM11" s="521"/>
      <c r="NPQ11" s="521"/>
      <c r="NPU11" s="521"/>
      <c r="NPY11" s="521"/>
      <c r="NQC11" s="521"/>
      <c r="NQG11" s="521"/>
      <c r="NQK11" s="521"/>
      <c r="NQO11" s="521"/>
      <c r="NQS11" s="521"/>
      <c r="NQW11" s="521"/>
      <c r="NRA11" s="521"/>
      <c r="NRE11" s="521"/>
      <c r="NRI11" s="521"/>
      <c r="NRM11" s="521"/>
      <c r="NRQ11" s="521"/>
      <c r="NRU11" s="521"/>
      <c r="NRY11" s="521"/>
      <c r="NSC11" s="521"/>
      <c r="NSG11" s="521"/>
      <c r="NSK11" s="521"/>
      <c r="NSO11" s="521"/>
      <c r="NSS11" s="521"/>
      <c r="NSW11" s="521"/>
      <c r="NTA11" s="521"/>
      <c r="NTE11" s="521"/>
      <c r="NTI11" s="521"/>
      <c r="NTM11" s="521"/>
      <c r="NTQ11" s="521"/>
      <c r="NTU11" s="521"/>
      <c r="NTY11" s="521"/>
      <c r="NUC11" s="521"/>
      <c r="NUG11" s="521"/>
      <c r="NUK11" s="521"/>
      <c r="NUO11" s="521"/>
      <c r="NUS11" s="521"/>
      <c r="NUW11" s="521"/>
      <c r="NVA11" s="521"/>
      <c r="NVE11" s="521"/>
      <c r="NVI11" s="521"/>
      <c r="NVM11" s="521"/>
      <c r="NVQ11" s="521"/>
      <c r="NVU11" s="521"/>
      <c r="NVY11" s="521"/>
      <c r="NWC11" s="521"/>
      <c r="NWG11" s="521"/>
      <c r="NWK11" s="521"/>
      <c r="NWO11" s="521"/>
      <c r="NWS11" s="521"/>
      <c r="NWW11" s="521"/>
      <c r="NXA11" s="521"/>
      <c r="NXE11" s="521"/>
      <c r="NXI11" s="521"/>
      <c r="NXM11" s="521"/>
      <c r="NXQ11" s="521"/>
      <c r="NXU11" s="521"/>
      <c r="NXY11" s="521"/>
      <c r="NYC11" s="521"/>
      <c r="NYG11" s="521"/>
      <c r="NYK11" s="521"/>
      <c r="NYO11" s="521"/>
      <c r="NYS11" s="521"/>
      <c r="NYW11" s="521"/>
      <c r="NZA11" s="521"/>
      <c r="NZE11" s="521"/>
      <c r="NZI11" s="521"/>
      <c r="NZM11" s="521"/>
      <c r="NZQ11" s="521"/>
      <c r="NZU11" s="521"/>
      <c r="NZY11" s="521"/>
      <c r="OAC11" s="521"/>
      <c r="OAG11" s="521"/>
      <c r="OAK11" s="521"/>
      <c r="OAO11" s="521"/>
      <c r="OAS11" s="521"/>
      <c r="OAW11" s="521"/>
      <c r="OBA11" s="521"/>
      <c r="OBE11" s="521"/>
      <c r="OBI11" s="521"/>
      <c r="OBM11" s="521"/>
      <c r="OBQ11" s="521"/>
      <c r="OBU11" s="521"/>
      <c r="OBY11" s="521"/>
      <c r="OCC11" s="521"/>
      <c r="OCG11" s="521"/>
      <c r="OCK11" s="521"/>
      <c r="OCO11" s="521"/>
      <c r="OCS11" s="521"/>
      <c r="OCW11" s="521"/>
      <c r="ODA11" s="521"/>
      <c r="ODE11" s="521"/>
      <c r="ODI11" s="521"/>
      <c r="ODM11" s="521"/>
      <c r="ODQ11" s="521"/>
      <c r="ODU11" s="521"/>
      <c r="ODY11" s="521"/>
      <c r="OEC11" s="521"/>
      <c r="OEG11" s="521"/>
      <c r="OEK11" s="521"/>
      <c r="OEO11" s="521"/>
      <c r="OES11" s="521"/>
      <c r="OEW11" s="521"/>
      <c r="OFA11" s="521"/>
      <c r="OFE11" s="521"/>
      <c r="OFI11" s="521"/>
      <c r="OFM11" s="521"/>
      <c r="OFQ11" s="521"/>
      <c r="OFU11" s="521"/>
      <c r="OFY11" s="521"/>
      <c r="OGC11" s="521"/>
      <c r="OGG11" s="521"/>
      <c r="OGK11" s="521"/>
      <c r="OGO11" s="521"/>
      <c r="OGS11" s="521"/>
      <c r="OGW11" s="521"/>
      <c r="OHA11" s="521"/>
      <c r="OHE11" s="521"/>
      <c r="OHI11" s="521"/>
      <c r="OHM11" s="521"/>
      <c r="OHQ11" s="521"/>
      <c r="OHU11" s="521"/>
      <c r="OHY11" s="521"/>
      <c r="OIC11" s="521"/>
      <c r="OIG11" s="521"/>
      <c r="OIK11" s="521"/>
      <c r="OIO11" s="521"/>
      <c r="OIS11" s="521"/>
      <c r="OIW11" s="521"/>
      <c r="OJA11" s="521"/>
      <c r="OJE11" s="521"/>
      <c r="OJI11" s="521"/>
      <c r="OJM11" s="521"/>
      <c r="OJQ11" s="521"/>
      <c r="OJU11" s="521"/>
      <c r="OJY11" s="521"/>
      <c r="OKC11" s="521"/>
      <c r="OKG11" s="521"/>
      <c r="OKK11" s="521"/>
      <c r="OKO11" s="521"/>
      <c r="OKS11" s="521"/>
      <c r="OKW11" s="521"/>
      <c r="OLA11" s="521"/>
      <c r="OLE11" s="521"/>
      <c r="OLI11" s="521"/>
      <c r="OLM11" s="521"/>
      <c r="OLQ11" s="521"/>
      <c r="OLU11" s="521"/>
      <c r="OLY11" s="521"/>
      <c r="OMC11" s="521"/>
      <c r="OMG11" s="521"/>
      <c r="OMK11" s="521"/>
      <c r="OMO11" s="521"/>
      <c r="OMS11" s="521"/>
      <c r="OMW11" s="521"/>
      <c r="ONA11" s="521"/>
      <c r="ONE11" s="521"/>
      <c r="ONI11" s="521"/>
      <c r="ONM11" s="521"/>
      <c r="ONQ11" s="521"/>
      <c r="ONU11" s="521"/>
      <c r="ONY11" s="521"/>
      <c r="OOC11" s="521"/>
      <c r="OOG11" s="521"/>
      <c r="OOK11" s="521"/>
      <c r="OOO11" s="521"/>
      <c r="OOS11" s="521"/>
      <c r="OOW11" s="521"/>
      <c r="OPA11" s="521"/>
      <c r="OPE11" s="521"/>
      <c r="OPI11" s="521"/>
      <c r="OPM11" s="521"/>
      <c r="OPQ11" s="521"/>
      <c r="OPU11" s="521"/>
      <c r="OPY11" s="521"/>
      <c r="OQC11" s="521"/>
      <c r="OQG11" s="521"/>
      <c r="OQK11" s="521"/>
      <c r="OQO11" s="521"/>
      <c r="OQS11" s="521"/>
      <c r="OQW11" s="521"/>
      <c r="ORA11" s="521"/>
      <c r="ORE11" s="521"/>
      <c r="ORI11" s="521"/>
      <c r="ORM11" s="521"/>
      <c r="ORQ11" s="521"/>
      <c r="ORU11" s="521"/>
      <c r="ORY11" s="521"/>
      <c r="OSC11" s="521"/>
      <c r="OSG11" s="521"/>
      <c r="OSK11" s="521"/>
      <c r="OSO11" s="521"/>
      <c r="OSS11" s="521"/>
      <c r="OSW11" s="521"/>
      <c r="OTA11" s="521"/>
      <c r="OTE11" s="521"/>
      <c r="OTI11" s="521"/>
      <c r="OTM11" s="521"/>
      <c r="OTQ11" s="521"/>
      <c r="OTU11" s="521"/>
      <c r="OTY11" s="521"/>
      <c r="OUC11" s="521"/>
      <c r="OUG11" s="521"/>
      <c r="OUK11" s="521"/>
      <c r="OUO11" s="521"/>
      <c r="OUS11" s="521"/>
      <c r="OUW11" s="521"/>
      <c r="OVA11" s="521"/>
      <c r="OVE11" s="521"/>
      <c r="OVI11" s="521"/>
      <c r="OVM11" s="521"/>
      <c r="OVQ11" s="521"/>
      <c r="OVU11" s="521"/>
      <c r="OVY11" s="521"/>
      <c r="OWC11" s="521"/>
      <c r="OWG11" s="521"/>
      <c r="OWK11" s="521"/>
      <c r="OWO11" s="521"/>
      <c r="OWS11" s="521"/>
      <c r="OWW11" s="521"/>
      <c r="OXA11" s="521"/>
      <c r="OXE11" s="521"/>
      <c r="OXI11" s="521"/>
      <c r="OXM11" s="521"/>
      <c r="OXQ11" s="521"/>
      <c r="OXU11" s="521"/>
      <c r="OXY11" s="521"/>
      <c r="OYC11" s="521"/>
      <c r="OYG11" s="521"/>
      <c r="OYK11" s="521"/>
      <c r="OYO11" s="521"/>
      <c r="OYS11" s="521"/>
      <c r="OYW11" s="521"/>
      <c r="OZA11" s="521"/>
      <c r="OZE11" s="521"/>
      <c r="OZI11" s="521"/>
      <c r="OZM11" s="521"/>
      <c r="OZQ11" s="521"/>
      <c r="OZU11" s="521"/>
      <c r="OZY11" s="521"/>
      <c r="PAC11" s="521"/>
      <c r="PAG11" s="521"/>
      <c r="PAK11" s="521"/>
      <c r="PAO11" s="521"/>
      <c r="PAS11" s="521"/>
      <c r="PAW11" s="521"/>
      <c r="PBA11" s="521"/>
      <c r="PBE11" s="521"/>
      <c r="PBI11" s="521"/>
      <c r="PBM11" s="521"/>
      <c r="PBQ11" s="521"/>
      <c r="PBU11" s="521"/>
      <c r="PBY11" s="521"/>
      <c r="PCC11" s="521"/>
      <c r="PCG11" s="521"/>
      <c r="PCK11" s="521"/>
      <c r="PCO11" s="521"/>
      <c r="PCS11" s="521"/>
      <c r="PCW11" s="521"/>
      <c r="PDA11" s="521"/>
      <c r="PDE11" s="521"/>
      <c r="PDI11" s="521"/>
      <c r="PDM11" s="521"/>
      <c r="PDQ11" s="521"/>
      <c r="PDU11" s="521"/>
      <c r="PDY11" s="521"/>
      <c r="PEC11" s="521"/>
      <c r="PEG11" s="521"/>
      <c r="PEK11" s="521"/>
      <c r="PEO11" s="521"/>
      <c r="PES11" s="521"/>
      <c r="PEW11" s="521"/>
      <c r="PFA11" s="521"/>
      <c r="PFE11" s="521"/>
      <c r="PFI11" s="521"/>
      <c r="PFM11" s="521"/>
      <c r="PFQ11" s="521"/>
      <c r="PFU11" s="521"/>
      <c r="PFY11" s="521"/>
      <c r="PGC11" s="521"/>
      <c r="PGG11" s="521"/>
      <c r="PGK11" s="521"/>
      <c r="PGO11" s="521"/>
      <c r="PGS11" s="521"/>
      <c r="PGW11" s="521"/>
      <c r="PHA11" s="521"/>
      <c r="PHE11" s="521"/>
      <c r="PHI11" s="521"/>
      <c r="PHM11" s="521"/>
      <c r="PHQ11" s="521"/>
      <c r="PHU11" s="521"/>
      <c r="PHY11" s="521"/>
      <c r="PIC11" s="521"/>
      <c r="PIG11" s="521"/>
      <c r="PIK11" s="521"/>
      <c r="PIO11" s="521"/>
      <c r="PIS11" s="521"/>
      <c r="PIW11" s="521"/>
      <c r="PJA11" s="521"/>
      <c r="PJE11" s="521"/>
      <c r="PJI11" s="521"/>
      <c r="PJM11" s="521"/>
      <c r="PJQ11" s="521"/>
      <c r="PJU11" s="521"/>
      <c r="PJY11" s="521"/>
      <c r="PKC11" s="521"/>
      <c r="PKG11" s="521"/>
      <c r="PKK11" s="521"/>
      <c r="PKO11" s="521"/>
      <c r="PKS11" s="521"/>
      <c r="PKW11" s="521"/>
      <c r="PLA11" s="521"/>
      <c r="PLE11" s="521"/>
      <c r="PLI11" s="521"/>
      <c r="PLM11" s="521"/>
      <c r="PLQ11" s="521"/>
      <c r="PLU11" s="521"/>
      <c r="PLY11" s="521"/>
      <c r="PMC11" s="521"/>
      <c r="PMG11" s="521"/>
      <c r="PMK11" s="521"/>
      <c r="PMO11" s="521"/>
      <c r="PMS11" s="521"/>
      <c r="PMW11" s="521"/>
      <c r="PNA11" s="521"/>
      <c r="PNE11" s="521"/>
      <c r="PNI11" s="521"/>
      <c r="PNM11" s="521"/>
      <c r="PNQ11" s="521"/>
      <c r="PNU11" s="521"/>
      <c r="PNY11" s="521"/>
      <c r="POC11" s="521"/>
      <c r="POG11" s="521"/>
      <c r="POK11" s="521"/>
      <c r="POO11" s="521"/>
      <c r="POS11" s="521"/>
      <c r="POW11" s="521"/>
      <c r="PPA11" s="521"/>
      <c r="PPE11" s="521"/>
      <c r="PPI11" s="521"/>
      <c r="PPM11" s="521"/>
      <c r="PPQ11" s="521"/>
      <c r="PPU11" s="521"/>
      <c r="PPY11" s="521"/>
      <c r="PQC11" s="521"/>
      <c r="PQG11" s="521"/>
      <c r="PQK11" s="521"/>
      <c r="PQO11" s="521"/>
      <c r="PQS11" s="521"/>
      <c r="PQW11" s="521"/>
      <c r="PRA11" s="521"/>
      <c r="PRE11" s="521"/>
      <c r="PRI11" s="521"/>
      <c r="PRM11" s="521"/>
      <c r="PRQ11" s="521"/>
      <c r="PRU11" s="521"/>
      <c r="PRY11" s="521"/>
      <c r="PSC11" s="521"/>
      <c r="PSG11" s="521"/>
      <c r="PSK11" s="521"/>
      <c r="PSO11" s="521"/>
      <c r="PSS11" s="521"/>
      <c r="PSW11" s="521"/>
      <c r="PTA11" s="521"/>
      <c r="PTE11" s="521"/>
      <c r="PTI11" s="521"/>
      <c r="PTM11" s="521"/>
      <c r="PTQ11" s="521"/>
      <c r="PTU11" s="521"/>
      <c r="PTY11" s="521"/>
      <c r="PUC11" s="521"/>
      <c r="PUG11" s="521"/>
      <c r="PUK11" s="521"/>
      <c r="PUO11" s="521"/>
      <c r="PUS11" s="521"/>
      <c r="PUW11" s="521"/>
      <c r="PVA11" s="521"/>
      <c r="PVE11" s="521"/>
      <c r="PVI11" s="521"/>
      <c r="PVM11" s="521"/>
      <c r="PVQ11" s="521"/>
      <c r="PVU11" s="521"/>
      <c r="PVY11" s="521"/>
      <c r="PWC11" s="521"/>
      <c r="PWG11" s="521"/>
      <c r="PWK11" s="521"/>
      <c r="PWO11" s="521"/>
      <c r="PWS11" s="521"/>
      <c r="PWW11" s="521"/>
      <c r="PXA11" s="521"/>
      <c r="PXE11" s="521"/>
      <c r="PXI11" s="521"/>
      <c r="PXM11" s="521"/>
      <c r="PXQ11" s="521"/>
      <c r="PXU11" s="521"/>
      <c r="PXY11" s="521"/>
      <c r="PYC11" s="521"/>
      <c r="PYG11" s="521"/>
      <c r="PYK11" s="521"/>
      <c r="PYO11" s="521"/>
      <c r="PYS11" s="521"/>
      <c r="PYW11" s="521"/>
      <c r="PZA11" s="521"/>
      <c r="PZE11" s="521"/>
      <c r="PZI11" s="521"/>
      <c r="PZM11" s="521"/>
      <c r="PZQ11" s="521"/>
      <c r="PZU11" s="521"/>
      <c r="PZY11" s="521"/>
      <c r="QAC11" s="521"/>
      <c r="QAG11" s="521"/>
      <c r="QAK11" s="521"/>
      <c r="QAO11" s="521"/>
      <c r="QAS11" s="521"/>
      <c r="QAW11" s="521"/>
      <c r="QBA11" s="521"/>
      <c r="QBE11" s="521"/>
      <c r="QBI11" s="521"/>
      <c r="QBM11" s="521"/>
      <c r="QBQ11" s="521"/>
      <c r="QBU11" s="521"/>
      <c r="QBY11" s="521"/>
      <c r="QCC11" s="521"/>
      <c r="QCG11" s="521"/>
      <c r="QCK11" s="521"/>
      <c r="QCO11" s="521"/>
      <c r="QCS11" s="521"/>
      <c r="QCW11" s="521"/>
      <c r="QDA11" s="521"/>
      <c r="QDE11" s="521"/>
      <c r="QDI11" s="521"/>
      <c r="QDM11" s="521"/>
      <c r="QDQ11" s="521"/>
      <c r="QDU11" s="521"/>
      <c r="QDY11" s="521"/>
      <c r="QEC11" s="521"/>
      <c r="QEG11" s="521"/>
      <c r="QEK11" s="521"/>
      <c r="QEO11" s="521"/>
      <c r="QES11" s="521"/>
      <c r="QEW11" s="521"/>
      <c r="QFA11" s="521"/>
      <c r="QFE11" s="521"/>
      <c r="QFI11" s="521"/>
      <c r="QFM11" s="521"/>
      <c r="QFQ11" s="521"/>
      <c r="QFU11" s="521"/>
      <c r="QFY11" s="521"/>
      <c r="QGC11" s="521"/>
      <c r="QGG11" s="521"/>
      <c r="QGK11" s="521"/>
      <c r="QGO11" s="521"/>
      <c r="QGS11" s="521"/>
      <c r="QGW11" s="521"/>
      <c r="QHA11" s="521"/>
      <c r="QHE11" s="521"/>
      <c r="QHI11" s="521"/>
      <c r="QHM11" s="521"/>
      <c r="QHQ11" s="521"/>
      <c r="QHU11" s="521"/>
      <c r="QHY11" s="521"/>
      <c r="QIC11" s="521"/>
      <c r="QIG11" s="521"/>
      <c r="QIK11" s="521"/>
      <c r="QIO11" s="521"/>
      <c r="QIS11" s="521"/>
      <c r="QIW11" s="521"/>
      <c r="QJA11" s="521"/>
      <c r="QJE11" s="521"/>
      <c r="QJI11" s="521"/>
      <c r="QJM11" s="521"/>
      <c r="QJQ11" s="521"/>
      <c r="QJU11" s="521"/>
      <c r="QJY11" s="521"/>
      <c r="QKC11" s="521"/>
      <c r="QKG11" s="521"/>
      <c r="QKK11" s="521"/>
      <c r="QKO11" s="521"/>
      <c r="QKS11" s="521"/>
      <c r="QKW11" s="521"/>
      <c r="QLA11" s="521"/>
      <c r="QLE11" s="521"/>
      <c r="QLI11" s="521"/>
      <c r="QLM11" s="521"/>
      <c r="QLQ11" s="521"/>
      <c r="QLU11" s="521"/>
      <c r="QLY11" s="521"/>
      <c r="QMC11" s="521"/>
      <c r="QMG11" s="521"/>
      <c r="QMK11" s="521"/>
      <c r="QMO11" s="521"/>
      <c r="QMS11" s="521"/>
      <c r="QMW11" s="521"/>
      <c r="QNA11" s="521"/>
      <c r="QNE11" s="521"/>
      <c r="QNI11" s="521"/>
      <c r="QNM11" s="521"/>
      <c r="QNQ11" s="521"/>
      <c r="QNU11" s="521"/>
      <c r="QNY11" s="521"/>
      <c r="QOC11" s="521"/>
      <c r="QOG11" s="521"/>
      <c r="QOK11" s="521"/>
      <c r="QOO11" s="521"/>
      <c r="QOS11" s="521"/>
      <c r="QOW11" s="521"/>
      <c r="QPA11" s="521"/>
      <c r="QPE11" s="521"/>
      <c r="QPI11" s="521"/>
      <c r="QPM11" s="521"/>
      <c r="QPQ11" s="521"/>
      <c r="QPU11" s="521"/>
      <c r="QPY11" s="521"/>
      <c r="QQC11" s="521"/>
      <c r="QQG11" s="521"/>
      <c r="QQK11" s="521"/>
      <c r="QQO11" s="521"/>
      <c r="QQS11" s="521"/>
      <c r="QQW11" s="521"/>
      <c r="QRA11" s="521"/>
      <c r="QRE11" s="521"/>
      <c r="QRI11" s="521"/>
      <c r="QRM11" s="521"/>
      <c r="QRQ11" s="521"/>
      <c r="QRU11" s="521"/>
      <c r="QRY11" s="521"/>
      <c r="QSC11" s="521"/>
      <c r="QSG11" s="521"/>
      <c r="QSK11" s="521"/>
      <c r="QSO11" s="521"/>
      <c r="QSS11" s="521"/>
      <c r="QSW11" s="521"/>
      <c r="QTA11" s="521"/>
      <c r="QTE11" s="521"/>
      <c r="QTI11" s="521"/>
      <c r="QTM11" s="521"/>
      <c r="QTQ11" s="521"/>
      <c r="QTU11" s="521"/>
      <c r="QTY11" s="521"/>
      <c r="QUC11" s="521"/>
      <c r="QUG11" s="521"/>
      <c r="QUK11" s="521"/>
      <c r="QUO11" s="521"/>
      <c r="QUS11" s="521"/>
      <c r="QUW11" s="521"/>
      <c r="QVA11" s="521"/>
      <c r="QVE11" s="521"/>
      <c r="QVI11" s="521"/>
      <c r="QVM11" s="521"/>
      <c r="QVQ11" s="521"/>
      <c r="QVU11" s="521"/>
      <c r="QVY11" s="521"/>
      <c r="QWC11" s="521"/>
      <c r="QWG11" s="521"/>
      <c r="QWK11" s="521"/>
      <c r="QWO11" s="521"/>
      <c r="QWS11" s="521"/>
      <c r="QWW11" s="521"/>
      <c r="QXA11" s="521"/>
      <c r="QXE11" s="521"/>
      <c r="QXI11" s="521"/>
      <c r="QXM11" s="521"/>
      <c r="QXQ11" s="521"/>
      <c r="QXU11" s="521"/>
      <c r="QXY11" s="521"/>
      <c r="QYC11" s="521"/>
      <c r="QYG11" s="521"/>
      <c r="QYK11" s="521"/>
      <c r="QYO11" s="521"/>
      <c r="QYS11" s="521"/>
      <c r="QYW11" s="521"/>
      <c r="QZA11" s="521"/>
      <c r="QZE11" s="521"/>
      <c r="QZI11" s="521"/>
      <c r="QZM11" s="521"/>
      <c r="QZQ11" s="521"/>
      <c r="QZU11" s="521"/>
      <c r="QZY11" s="521"/>
      <c r="RAC11" s="521"/>
      <c r="RAG11" s="521"/>
      <c r="RAK11" s="521"/>
      <c r="RAO11" s="521"/>
      <c r="RAS11" s="521"/>
      <c r="RAW11" s="521"/>
      <c r="RBA11" s="521"/>
      <c r="RBE11" s="521"/>
      <c r="RBI11" s="521"/>
      <c r="RBM11" s="521"/>
      <c r="RBQ11" s="521"/>
      <c r="RBU11" s="521"/>
      <c r="RBY11" s="521"/>
      <c r="RCC11" s="521"/>
      <c r="RCG11" s="521"/>
      <c r="RCK11" s="521"/>
      <c r="RCO11" s="521"/>
      <c r="RCS11" s="521"/>
      <c r="RCW11" s="521"/>
      <c r="RDA11" s="521"/>
      <c r="RDE11" s="521"/>
      <c r="RDI11" s="521"/>
      <c r="RDM11" s="521"/>
      <c r="RDQ11" s="521"/>
      <c r="RDU11" s="521"/>
      <c r="RDY11" s="521"/>
      <c r="REC11" s="521"/>
      <c r="REG11" s="521"/>
      <c r="REK11" s="521"/>
      <c r="REO11" s="521"/>
      <c r="RES11" s="521"/>
      <c r="REW11" s="521"/>
      <c r="RFA11" s="521"/>
      <c r="RFE11" s="521"/>
      <c r="RFI11" s="521"/>
      <c r="RFM11" s="521"/>
      <c r="RFQ11" s="521"/>
      <c r="RFU11" s="521"/>
      <c r="RFY11" s="521"/>
      <c r="RGC11" s="521"/>
      <c r="RGG11" s="521"/>
      <c r="RGK11" s="521"/>
      <c r="RGO11" s="521"/>
      <c r="RGS11" s="521"/>
      <c r="RGW11" s="521"/>
      <c r="RHA11" s="521"/>
      <c r="RHE11" s="521"/>
      <c r="RHI11" s="521"/>
      <c r="RHM11" s="521"/>
      <c r="RHQ11" s="521"/>
      <c r="RHU11" s="521"/>
      <c r="RHY11" s="521"/>
      <c r="RIC11" s="521"/>
      <c r="RIG11" s="521"/>
      <c r="RIK11" s="521"/>
      <c r="RIO11" s="521"/>
      <c r="RIS11" s="521"/>
      <c r="RIW11" s="521"/>
      <c r="RJA11" s="521"/>
      <c r="RJE11" s="521"/>
      <c r="RJI11" s="521"/>
      <c r="RJM11" s="521"/>
      <c r="RJQ11" s="521"/>
      <c r="RJU11" s="521"/>
      <c r="RJY11" s="521"/>
      <c r="RKC11" s="521"/>
      <c r="RKG11" s="521"/>
      <c r="RKK11" s="521"/>
      <c r="RKO11" s="521"/>
      <c r="RKS11" s="521"/>
      <c r="RKW11" s="521"/>
      <c r="RLA11" s="521"/>
      <c r="RLE11" s="521"/>
      <c r="RLI11" s="521"/>
      <c r="RLM11" s="521"/>
      <c r="RLQ11" s="521"/>
      <c r="RLU11" s="521"/>
      <c r="RLY11" s="521"/>
      <c r="RMC11" s="521"/>
      <c r="RMG11" s="521"/>
      <c r="RMK11" s="521"/>
      <c r="RMO11" s="521"/>
      <c r="RMS11" s="521"/>
      <c r="RMW11" s="521"/>
      <c r="RNA11" s="521"/>
      <c r="RNE11" s="521"/>
      <c r="RNI11" s="521"/>
      <c r="RNM11" s="521"/>
      <c r="RNQ11" s="521"/>
      <c r="RNU11" s="521"/>
      <c r="RNY11" s="521"/>
      <c r="ROC11" s="521"/>
      <c r="ROG11" s="521"/>
      <c r="ROK11" s="521"/>
      <c r="ROO11" s="521"/>
      <c r="ROS11" s="521"/>
      <c r="ROW11" s="521"/>
      <c r="RPA11" s="521"/>
      <c r="RPE11" s="521"/>
      <c r="RPI11" s="521"/>
      <c r="RPM11" s="521"/>
      <c r="RPQ11" s="521"/>
      <c r="RPU11" s="521"/>
      <c r="RPY11" s="521"/>
      <c r="RQC11" s="521"/>
      <c r="RQG11" s="521"/>
      <c r="RQK11" s="521"/>
      <c r="RQO11" s="521"/>
      <c r="RQS11" s="521"/>
      <c r="RQW11" s="521"/>
      <c r="RRA11" s="521"/>
      <c r="RRE11" s="521"/>
      <c r="RRI11" s="521"/>
      <c r="RRM11" s="521"/>
      <c r="RRQ11" s="521"/>
      <c r="RRU11" s="521"/>
      <c r="RRY11" s="521"/>
      <c r="RSC11" s="521"/>
      <c r="RSG11" s="521"/>
      <c r="RSK11" s="521"/>
      <c r="RSO11" s="521"/>
      <c r="RSS11" s="521"/>
      <c r="RSW11" s="521"/>
      <c r="RTA11" s="521"/>
      <c r="RTE11" s="521"/>
      <c r="RTI11" s="521"/>
      <c r="RTM11" s="521"/>
      <c r="RTQ11" s="521"/>
      <c r="RTU11" s="521"/>
      <c r="RTY11" s="521"/>
      <c r="RUC11" s="521"/>
      <c r="RUG11" s="521"/>
      <c r="RUK11" s="521"/>
      <c r="RUO11" s="521"/>
      <c r="RUS11" s="521"/>
      <c r="RUW11" s="521"/>
      <c r="RVA11" s="521"/>
      <c r="RVE11" s="521"/>
      <c r="RVI11" s="521"/>
      <c r="RVM11" s="521"/>
      <c r="RVQ11" s="521"/>
      <c r="RVU11" s="521"/>
      <c r="RVY11" s="521"/>
      <c r="RWC11" s="521"/>
      <c r="RWG11" s="521"/>
      <c r="RWK11" s="521"/>
      <c r="RWO11" s="521"/>
      <c r="RWS11" s="521"/>
      <c r="RWW11" s="521"/>
      <c r="RXA11" s="521"/>
      <c r="RXE11" s="521"/>
      <c r="RXI11" s="521"/>
      <c r="RXM11" s="521"/>
      <c r="RXQ11" s="521"/>
      <c r="RXU11" s="521"/>
      <c r="RXY11" s="521"/>
      <c r="RYC11" s="521"/>
      <c r="RYG11" s="521"/>
      <c r="RYK11" s="521"/>
      <c r="RYO11" s="521"/>
      <c r="RYS11" s="521"/>
      <c r="RYW11" s="521"/>
      <c r="RZA11" s="521"/>
      <c r="RZE11" s="521"/>
      <c r="RZI11" s="521"/>
      <c r="RZM11" s="521"/>
      <c r="RZQ11" s="521"/>
      <c r="RZU11" s="521"/>
      <c r="RZY11" s="521"/>
      <c r="SAC11" s="521"/>
      <c r="SAG11" s="521"/>
      <c r="SAK11" s="521"/>
      <c r="SAO11" s="521"/>
      <c r="SAS11" s="521"/>
      <c r="SAW11" s="521"/>
      <c r="SBA11" s="521"/>
      <c r="SBE11" s="521"/>
      <c r="SBI11" s="521"/>
      <c r="SBM11" s="521"/>
      <c r="SBQ11" s="521"/>
      <c r="SBU11" s="521"/>
      <c r="SBY11" s="521"/>
      <c r="SCC11" s="521"/>
      <c r="SCG11" s="521"/>
      <c r="SCK11" s="521"/>
      <c r="SCO11" s="521"/>
      <c r="SCS11" s="521"/>
      <c r="SCW11" s="521"/>
      <c r="SDA11" s="521"/>
      <c r="SDE11" s="521"/>
      <c r="SDI11" s="521"/>
      <c r="SDM11" s="521"/>
      <c r="SDQ11" s="521"/>
      <c r="SDU11" s="521"/>
      <c r="SDY11" s="521"/>
      <c r="SEC11" s="521"/>
      <c r="SEG11" s="521"/>
      <c r="SEK11" s="521"/>
      <c r="SEO11" s="521"/>
      <c r="SES11" s="521"/>
      <c r="SEW11" s="521"/>
      <c r="SFA11" s="521"/>
      <c r="SFE11" s="521"/>
      <c r="SFI11" s="521"/>
      <c r="SFM11" s="521"/>
      <c r="SFQ11" s="521"/>
      <c r="SFU11" s="521"/>
      <c r="SFY11" s="521"/>
      <c r="SGC11" s="521"/>
      <c r="SGG11" s="521"/>
      <c r="SGK11" s="521"/>
      <c r="SGO11" s="521"/>
      <c r="SGS11" s="521"/>
      <c r="SGW11" s="521"/>
      <c r="SHA11" s="521"/>
      <c r="SHE11" s="521"/>
      <c r="SHI11" s="521"/>
      <c r="SHM11" s="521"/>
      <c r="SHQ11" s="521"/>
      <c r="SHU11" s="521"/>
      <c r="SHY11" s="521"/>
      <c r="SIC11" s="521"/>
      <c r="SIG11" s="521"/>
      <c r="SIK11" s="521"/>
      <c r="SIO11" s="521"/>
      <c r="SIS11" s="521"/>
      <c r="SIW11" s="521"/>
      <c r="SJA11" s="521"/>
      <c r="SJE11" s="521"/>
      <c r="SJI11" s="521"/>
      <c r="SJM11" s="521"/>
      <c r="SJQ11" s="521"/>
      <c r="SJU11" s="521"/>
      <c r="SJY11" s="521"/>
      <c r="SKC11" s="521"/>
      <c r="SKG11" s="521"/>
      <c r="SKK11" s="521"/>
      <c r="SKO11" s="521"/>
      <c r="SKS11" s="521"/>
      <c r="SKW11" s="521"/>
      <c r="SLA11" s="521"/>
      <c r="SLE11" s="521"/>
      <c r="SLI11" s="521"/>
      <c r="SLM11" s="521"/>
      <c r="SLQ11" s="521"/>
      <c r="SLU11" s="521"/>
      <c r="SLY11" s="521"/>
      <c r="SMC11" s="521"/>
      <c r="SMG11" s="521"/>
      <c r="SMK11" s="521"/>
      <c r="SMO11" s="521"/>
      <c r="SMS11" s="521"/>
      <c r="SMW11" s="521"/>
      <c r="SNA11" s="521"/>
      <c r="SNE11" s="521"/>
      <c r="SNI11" s="521"/>
      <c r="SNM11" s="521"/>
      <c r="SNQ11" s="521"/>
      <c r="SNU11" s="521"/>
      <c r="SNY11" s="521"/>
      <c r="SOC11" s="521"/>
      <c r="SOG11" s="521"/>
      <c r="SOK11" s="521"/>
      <c r="SOO11" s="521"/>
      <c r="SOS11" s="521"/>
      <c r="SOW11" s="521"/>
      <c r="SPA11" s="521"/>
      <c r="SPE11" s="521"/>
      <c r="SPI11" s="521"/>
      <c r="SPM11" s="521"/>
      <c r="SPQ11" s="521"/>
      <c r="SPU11" s="521"/>
      <c r="SPY11" s="521"/>
      <c r="SQC11" s="521"/>
      <c r="SQG11" s="521"/>
      <c r="SQK11" s="521"/>
      <c r="SQO11" s="521"/>
      <c r="SQS11" s="521"/>
      <c r="SQW11" s="521"/>
      <c r="SRA11" s="521"/>
      <c r="SRE11" s="521"/>
      <c r="SRI11" s="521"/>
      <c r="SRM11" s="521"/>
      <c r="SRQ11" s="521"/>
      <c r="SRU11" s="521"/>
      <c r="SRY11" s="521"/>
      <c r="SSC11" s="521"/>
      <c r="SSG11" s="521"/>
      <c r="SSK11" s="521"/>
      <c r="SSO11" s="521"/>
      <c r="SSS11" s="521"/>
      <c r="SSW11" s="521"/>
      <c r="STA11" s="521"/>
      <c r="STE11" s="521"/>
      <c r="STI11" s="521"/>
      <c r="STM11" s="521"/>
      <c r="STQ11" s="521"/>
      <c r="STU11" s="521"/>
      <c r="STY11" s="521"/>
      <c r="SUC11" s="521"/>
      <c r="SUG11" s="521"/>
      <c r="SUK11" s="521"/>
      <c r="SUO11" s="521"/>
      <c r="SUS11" s="521"/>
      <c r="SUW11" s="521"/>
      <c r="SVA11" s="521"/>
      <c r="SVE11" s="521"/>
      <c r="SVI11" s="521"/>
      <c r="SVM11" s="521"/>
      <c r="SVQ11" s="521"/>
      <c r="SVU11" s="521"/>
      <c r="SVY11" s="521"/>
      <c r="SWC11" s="521"/>
      <c r="SWG11" s="521"/>
      <c r="SWK11" s="521"/>
      <c r="SWO11" s="521"/>
      <c r="SWS11" s="521"/>
      <c r="SWW11" s="521"/>
      <c r="SXA11" s="521"/>
      <c r="SXE11" s="521"/>
      <c r="SXI11" s="521"/>
      <c r="SXM11" s="521"/>
      <c r="SXQ11" s="521"/>
      <c r="SXU11" s="521"/>
      <c r="SXY11" s="521"/>
      <c r="SYC11" s="521"/>
      <c r="SYG11" s="521"/>
      <c r="SYK11" s="521"/>
      <c r="SYO11" s="521"/>
      <c r="SYS11" s="521"/>
      <c r="SYW11" s="521"/>
      <c r="SZA11" s="521"/>
      <c r="SZE11" s="521"/>
      <c r="SZI11" s="521"/>
      <c r="SZM11" s="521"/>
      <c r="SZQ11" s="521"/>
      <c r="SZU11" s="521"/>
      <c r="SZY11" s="521"/>
      <c r="TAC11" s="521"/>
      <c r="TAG11" s="521"/>
      <c r="TAK11" s="521"/>
      <c r="TAO11" s="521"/>
      <c r="TAS11" s="521"/>
      <c r="TAW11" s="521"/>
      <c r="TBA11" s="521"/>
      <c r="TBE11" s="521"/>
      <c r="TBI11" s="521"/>
      <c r="TBM11" s="521"/>
      <c r="TBQ11" s="521"/>
      <c r="TBU11" s="521"/>
      <c r="TBY11" s="521"/>
      <c r="TCC11" s="521"/>
      <c r="TCG11" s="521"/>
      <c r="TCK11" s="521"/>
      <c r="TCO11" s="521"/>
      <c r="TCS11" s="521"/>
      <c r="TCW11" s="521"/>
      <c r="TDA11" s="521"/>
      <c r="TDE11" s="521"/>
      <c r="TDI11" s="521"/>
      <c r="TDM11" s="521"/>
      <c r="TDQ11" s="521"/>
      <c r="TDU11" s="521"/>
      <c r="TDY11" s="521"/>
      <c r="TEC11" s="521"/>
      <c r="TEG11" s="521"/>
      <c r="TEK11" s="521"/>
      <c r="TEO11" s="521"/>
      <c r="TES11" s="521"/>
      <c r="TEW11" s="521"/>
      <c r="TFA11" s="521"/>
      <c r="TFE11" s="521"/>
      <c r="TFI11" s="521"/>
      <c r="TFM11" s="521"/>
      <c r="TFQ11" s="521"/>
      <c r="TFU11" s="521"/>
      <c r="TFY11" s="521"/>
      <c r="TGC11" s="521"/>
      <c r="TGG11" s="521"/>
      <c r="TGK11" s="521"/>
      <c r="TGO11" s="521"/>
      <c r="TGS11" s="521"/>
      <c r="TGW11" s="521"/>
      <c r="THA11" s="521"/>
      <c r="THE11" s="521"/>
      <c r="THI11" s="521"/>
      <c r="THM11" s="521"/>
      <c r="THQ11" s="521"/>
      <c r="THU11" s="521"/>
      <c r="THY11" s="521"/>
      <c r="TIC11" s="521"/>
      <c r="TIG11" s="521"/>
      <c r="TIK11" s="521"/>
      <c r="TIO11" s="521"/>
      <c r="TIS11" s="521"/>
      <c r="TIW11" s="521"/>
      <c r="TJA11" s="521"/>
      <c r="TJE11" s="521"/>
      <c r="TJI11" s="521"/>
      <c r="TJM11" s="521"/>
      <c r="TJQ11" s="521"/>
      <c r="TJU11" s="521"/>
      <c r="TJY11" s="521"/>
      <c r="TKC11" s="521"/>
      <c r="TKG11" s="521"/>
      <c r="TKK11" s="521"/>
      <c r="TKO11" s="521"/>
      <c r="TKS11" s="521"/>
      <c r="TKW11" s="521"/>
      <c r="TLA11" s="521"/>
      <c r="TLE11" s="521"/>
      <c r="TLI11" s="521"/>
      <c r="TLM11" s="521"/>
      <c r="TLQ11" s="521"/>
      <c r="TLU11" s="521"/>
      <c r="TLY11" s="521"/>
      <c r="TMC11" s="521"/>
      <c r="TMG11" s="521"/>
      <c r="TMK11" s="521"/>
      <c r="TMO11" s="521"/>
      <c r="TMS11" s="521"/>
      <c r="TMW11" s="521"/>
      <c r="TNA11" s="521"/>
      <c r="TNE11" s="521"/>
      <c r="TNI11" s="521"/>
      <c r="TNM11" s="521"/>
      <c r="TNQ11" s="521"/>
      <c r="TNU11" s="521"/>
      <c r="TNY11" s="521"/>
      <c r="TOC11" s="521"/>
      <c r="TOG11" s="521"/>
      <c r="TOK11" s="521"/>
      <c r="TOO11" s="521"/>
      <c r="TOS11" s="521"/>
      <c r="TOW11" s="521"/>
      <c r="TPA11" s="521"/>
      <c r="TPE11" s="521"/>
      <c r="TPI11" s="521"/>
      <c r="TPM11" s="521"/>
      <c r="TPQ11" s="521"/>
      <c r="TPU11" s="521"/>
      <c r="TPY11" s="521"/>
      <c r="TQC11" s="521"/>
      <c r="TQG11" s="521"/>
      <c r="TQK11" s="521"/>
      <c r="TQO11" s="521"/>
      <c r="TQS11" s="521"/>
      <c r="TQW11" s="521"/>
      <c r="TRA11" s="521"/>
      <c r="TRE11" s="521"/>
      <c r="TRI11" s="521"/>
      <c r="TRM11" s="521"/>
      <c r="TRQ11" s="521"/>
      <c r="TRU11" s="521"/>
      <c r="TRY11" s="521"/>
      <c r="TSC11" s="521"/>
      <c r="TSG11" s="521"/>
      <c r="TSK11" s="521"/>
      <c r="TSO11" s="521"/>
      <c r="TSS11" s="521"/>
      <c r="TSW11" s="521"/>
      <c r="TTA11" s="521"/>
      <c r="TTE11" s="521"/>
      <c r="TTI11" s="521"/>
      <c r="TTM11" s="521"/>
      <c r="TTQ11" s="521"/>
      <c r="TTU11" s="521"/>
      <c r="TTY11" s="521"/>
      <c r="TUC11" s="521"/>
      <c r="TUG11" s="521"/>
      <c r="TUK11" s="521"/>
      <c r="TUO11" s="521"/>
      <c r="TUS11" s="521"/>
      <c r="TUW11" s="521"/>
      <c r="TVA11" s="521"/>
      <c r="TVE11" s="521"/>
      <c r="TVI11" s="521"/>
      <c r="TVM11" s="521"/>
      <c r="TVQ11" s="521"/>
      <c r="TVU11" s="521"/>
      <c r="TVY11" s="521"/>
      <c r="TWC11" s="521"/>
      <c r="TWG11" s="521"/>
      <c r="TWK11" s="521"/>
      <c r="TWO11" s="521"/>
      <c r="TWS11" s="521"/>
      <c r="TWW11" s="521"/>
      <c r="TXA11" s="521"/>
      <c r="TXE11" s="521"/>
      <c r="TXI11" s="521"/>
      <c r="TXM11" s="521"/>
      <c r="TXQ11" s="521"/>
      <c r="TXU11" s="521"/>
      <c r="TXY11" s="521"/>
      <c r="TYC11" s="521"/>
      <c r="TYG11" s="521"/>
      <c r="TYK11" s="521"/>
      <c r="TYO11" s="521"/>
      <c r="TYS11" s="521"/>
      <c r="TYW11" s="521"/>
      <c r="TZA11" s="521"/>
      <c r="TZE11" s="521"/>
      <c r="TZI11" s="521"/>
      <c r="TZM11" s="521"/>
      <c r="TZQ11" s="521"/>
      <c r="TZU11" s="521"/>
      <c r="TZY11" s="521"/>
      <c r="UAC11" s="521"/>
      <c r="UAG11" s="521"/>
      <c r="UAK11" s="521"/>
      <c r="UAO11" s="521"/>
      <c r="UAS11" s="521"/>
      <c r="UAW11" s="521"/>
      <c r="UBA11" s="521"/>
      <c r="UBE11" s="521"/>
      <c r="UBI11" s="521"/>
      <c r="UBM11" s="521"/>
      <c r="UBQ11" s="521"/>
      <c r="UBU11" s="521"/>
      <c r="UBY11" s="521"/>
      <c r="UCC11" s="521"/>
      <c r="UCG11" s="521"/>
      <c r="UCK11" s="521"/>
      <c r="UCO11" s="521"/>
      <c r="UCS11" s="521"/>
      <c r="UCW11" s="521"/>
      <c r="UDA11" s="521"/>
      <c r="UDE11" s="521"/>
      <c r="UDI11" s="521"/>
      <c r="UDM11" s="521"/>
      <c r="UDQ11" s="521"/>
      <c r="UDU11" s="521"/>
      <c r="UDY11" s="521"/>
      <c r="UEC11" s="521"/>
      <c r="UEG11" s="521"/>
      <c r="UEK11" s="521"/>
      <c r="UEO11" s="521"/>
      <c r="UES11" s="521"/>
      <c r="UEW11" s="521"/>
      <c r="UFA11" s="521"/>
      <c r="UFE11" s="521"/>
      <c r="UFI11" s="521"/>
      <c r="UFM11" s="521"/>
      <c r="UFQ11" s="521"/>
      <c r="UFU11" s="521"/>
      <c r="UFY11" s="521"/>
      <c r="UGC11" s="521"/>
      <c r="UGG11" s="521"/>
      <c r="UGK11" s="521"/>
      <c r="UGO11" s="521"/>
      <c r="UGS11" s="521"/>
      <c r="UGW11" s="521"/>
      <c r="UHA11" s="521"/>
      <c r="UHE11" s="521"/>
      <c r="UHI11" s="521"/>
      <c r="UHM11" s="521"/>
      <c r="UHQ11" s="521"/>
      <c r="UHU11" s="521"/>
      <c r="UHY11" s="521"/>
      <c r="UIC11" s="521"/>
      <c r="UIG11" s="521"/>
      <c r="UIK11" s="521"/>
      <c r="UIO11" s="521"/>
      <c r="UIS11" s="521"/>
      <c r="UIW11" s="521"/>
      <c r="UJA11" s="521"/>
      <c r="UJE11" s="521"/>
      <c r="UJI11" s="521"/>
      <c r="UJM11" s="521"/>
      <c r="UJQ11" s="521"/>
      <c r="UJU11" s="521"/>
      <c r="UJY11" s="521"/>
      <c r="UKC11" s="521"/>
      <c r="UKG11" s="521"/>
      <c r="UKK11" s="521"/>
      <c r="UKO11" s="521"/>
      <c r="UKS11" s="521"/>
      <c r="UKW11" s="521"/>
      <c r="ULA11" s="521"/>
      <c r="ULE11" s="521"/>
      <c r="ULI11" s="521"/>
      <c r="ULM11" s="521"/>
      <c r="ULQ11" s="521"/>
      <c r="ULU11" s="521"/>
      <c r="ULY11" s="521"/>
      <c r="UMC11" s="521"/>
      <c r="UMG11" s="521"/>
      <c r="UMK11" s="521"/>
      <c r="UMO11" s="521"/>
      <c r="UMS11" s="521"/>
      <c r="UMW11" s="521"/>
      <c r="UNA11" s="521"/>
      <c r="UNE11" s="521"/>
      <c r="UNI11" s="521"/>
      <c r="UNM11" s="521"/>
      <c r="UNQ11" s="521"/>
      <c r="UNU11" s="521"/>
      <c r="UNY11" s="521"/>
      <c r="UOC11" s="521"/>
      <c r="UOG11" s="521"/>
      <c r="UOK11" s="521"/>
      <c r="UOO11" s="521"/>
      <c r="UOS11" s="521"/>
      <c r="UOW11" s="521"/>
      <c r="UPA11" s="521"/>
      <c r="UPE11" s="521"/>
      <c r="UPI11" s="521"/>
      <c r="UPM11" s="521"/>
      <c r="UPQ11" s="521"/>
      <c r="UPU11" s="521"/>
      <c r="UPY11" s="521"/>
      <c r="UQC11" s="521"/>
      <c r="UQG11" s="521"/>
      <c r="UQK11" s="521"/>
      <c r="UQO11" s="521"/>
      <c r="UQS11" s="521"/>
      <c r="UQW11" s="521"/>
      <c r="URA11" s="521"/>
      <c r="URE11" s="521"/>
      <c r="URI11" s="521"/>
      <c r="URM11" s="521"/>
      <c r="URQ11" s="521"/>
      <c r="URU11" s="521"/>
      <c r="URY11" s="521"/>
      <c r="USC11" s="521"/>
      <c r="USG11" s="521"/>
      <c r="USK11" s="521"/>
      <c r="USO11" s="521"/>
      <c r="USS11" s="521"/>
      <c r="USW11" s="521"/>
      <c r="UTA11" s="521"/>
      <c r="UTE11" s="521"/>
      <c r="UTI11" s="521"/>
      <c r="UTM11" s="521"/>
      <c r="UTQ11" s="521"/>
      <c r="UTU11" s="521"/>
      <c r="UTY11" s="521"/>
      <c r="UUC11" s="521"/>
      <c r="UUG11" s="521"/>
      <c r="UUK11" s="521"/>
      <c r="UUO11" s="521"/>
      <c r="UUS11" s="521"/>
      <c r="UUW11" s="521"/>
      <c r="UVA11" s="521"/>
      <c r="UVE11" s="521"/>
      <c r="UVI11" s="521"/>
      <c r="UVM11" s="521"/>
      <c r="UVQ11" s="521"/>
      <c r="UVU11" s="521"/>
      <c r="UVY11" s="521"/>
      <c r="UWC11" s="521"/>
      <c r="UWG11" s="521"/>
      <c r="UWK11" s="521"/>
      <c r="UWO11" s="521"/>
      <c r="UWS11" s="521"/>
      <c r="UWW11" s="521"/>
      <c r="UXA11" s="521"/>
      <c r="UXE11" s="521"/>
      <c r="UXI11" s="521"/>
      <c r="UXM11" s="521"/>
      <c r="UXQ11" s="521"/>
      <c r="UXU11" s="521"/>
      <c r="UXY11" s="521"/>
      <c r="UYC11" s="521"/>
      <c r="UYG11" s="521"/>
      <c r="UYK11" s="521"/>
      <c r="UYO11" s="521"/>
      <c r="UYS11" s="521"/>
      <c r="UYW11" s="521"/>
      <c r="UZA11" s="521"/>
      <c r="UZE11" s="521"/>
      <c r="UZI11" s="521"/>
      <c r="UZM11" s="521"/>
      <c r="UZQ11" s="521"/>
      <c r="UZU11" s="521"/>
      <c r="UZY11" s="521"/>
      <c r="VAC11" s="521"/>
      <c r="VAG11" s="521"/>
      <c r="VAK11" s="521"/>
      <c r="VAO11" s="521"/>
      <c r="VAS11" s="521"/>
      <c r="VAW11" s="521"/>
      <c r="VBA11" s="521"/>
      <c r="VBE11" s="521"/>
      <c r="VBI11" s="521"/>
      <c r="VBM11" s="521"/>
      <c r="VBQ11" s="521"/>
      <c r="VBU11" s="521"/>
      <c r="VBY11" s="521"/>
      <c r="VCC11" s="521"/>
      <c r="VCG11" s="521"/>
      <c r="VCK11" s="521"/>
      <c r="VCO11" s="521"/>
      <c r="VCS11" s="521"/>
      <c r="VCW11" s="521"/>
      <c r="VDA11" s="521"/>
      <c r="VDE11" s="521"/>
      <c r="VDI11" s="521"/>
      <c r="VDM11" s="521"/>
      <c r="VDQ11" s="521"/>
      <c r="VDU11" s="521"/>
      <c r="VDY11" s="521"/>
      <c r="VEC11" s="521"/>
      <c r="VEG11" s="521"/>
      <c r="VEK11" s="521"/>
      <c r="VEO11" s="521"/>
      <c r="VES11" s="521"/>
      <c r="VEW11" s="521"/>
      <c r="VFA11" s="521"/>
      <c r="VFE11" s="521"/>
      <c r="VFI11" s="521"/>
      <c r="VFM11" s="521"/>
      <c r="VFQ11" s="521"/>
      <c r="VFU11" s="521"/>
      <c r="VFY11" s="521"/>
      <c r="VGC11" s="521"/>
      <c r="VGG11" s="521"/>
      <c r="VGK11" s="521"/>
      <c r="VGO11" s="521"/>
      <c r="VGS11" s="521"/>
      <c r="VGW11" s="521"/>
      <c r="VHA11" s="521"/>
      <c r="VHE11" s="521"/>
      <c r="VHI11" s="521"/>
      <c r="VHM11" s="521"/>
      <c r="VHQ11" s="521"/>
      <c r="VHU11" s="521"/>
      <c r="VHY11" s="521"/>
      <c r="VIC11" s="521"/>
      <c r="VIG11" s="521"/>
      <c r="VIK11" s="521"/>
      <c r="VIO11" s="521"/>
      <c r="VIS11" s="521"/>
      <c r="VIW11" s="521"/>
      <c r="VJA11" s="521"/>
      <c r="VJE11" s="521"/>
      <c r="VJI11" s="521"/>
      <c r="VJM11" s="521"/>
      <c r="VJQ11" s="521"/>
      <c r="VJU11" s="521"/>
      <c r="VJY11" s="521"/>
      <c r="VKC11" s="521"/>
      <c r="VKG11" s="521"/>
      <c r="VKK11" s="521"/>
      <c r="VKO11" s="521"/>
      <c r="VKS11" s="521"/>
      <c r="VKW11" s="521"/>
      <c r="VLA11" s="521"/>
      <c r="VLE11" s="521"/>
      <c r="VLI11" s="521"/>
      <c r="VLM11" s="521"/>
      <c r="VLQ11" s="521"/>
      <c r="VLU11" s="521"/>
      <c r="VLY11" s="521"/>
      <c r="VMC11" s="521"/>
      <c r="VMG11" s="521"/>
      <c r="VMK11" s="521"/>
      <c r="VMO11" s="521"/>
      <c r="VMS11" s="521"/>
      <c r="VMW11" s="521"/>
      <c r="VNA11" s="521"/>
      <c r="VNE11" s="521"/>
      <c r="VNI11" s="521"/>
      <c r="VNM11" s="521"/>
      <c r="VNQ11" s="521"/>
      <c r="VNU11" s="521"/>
      <c r="VNY11" s="521"/>
      <c r="VOC11" s="521"/>
      <c r="VOG11" s="521"/>
      <c r="VOK11" s="521"/>
      <c r="VOO11" s="521"/>
      <c r="VOS11" s="521"/>
      <c r="VOW11" s="521"/>
      <c r="VPA11" s="521"/>
      <c r="VPE11" s="521"/>
      <c r="VPI11" s="521"/>
      <c r="VPM11" s="521"/>
      <c r="VPQ11" s="521"/>
      <c r="VPU11" s="521"/>
      <c r="VPY11" s="521"/>
      <c r="VQC11" s="521"/>
      <c r="VQG11" s="521"/>
      <c r="VQK11" s="521"/>
      <c r="VQO11" s="521"/>
      <c r="VQS11" s="521"/>
      <c r="VQW11" s="521"/>
      <c r="VRA11" s="521"/>
      <c r="VRE11" s="521"/>
      <c r="VRI11" s="521"/>
      <c r="VRM11" s="521"/>
      <c r="VRQ11" s="521"/>
      <c r="VRU11" s="521"/>
      <c r="VRY11" s="521"/>
      <c r="VSC11" s="521"/>
      <c r="VSG11" s="521"/>
      <c r="VSK11" s="521"/>
      <c r="VSO11" s="521"/>
      <c r="VSS11" s="521"/>
      <c r="VSW11" s="521"/>
      <c r="VTA11" s="521"/>
      <c r="VTE11" s="521"/>
      <c r="VTI11" s="521"/>
      <c r="VTM11" s="521"/>
      <c r="VTQ11" s="521"/>
      <c r="VTU11" s="521"/>
      <c r="VTY11" s="521"/>
      <c r="VUC11" s="521"/>
      <c r="VUG11" s="521"/>
      <c r="VUK11" s="521"/>
      <c r="VUO11" s="521"/>
      <c r="VUS11" s="521"/>
      <c r="VUW11" s="521"/>
      <c r="VVA11" s="521"/>
      <c r="VVE11" s="521"/>
      <c r="VVI11" s="521"/>
      <c r="VVM11" s="521"/>
      <c r="VVQ11" s="521"/>
      <c r="VVU11" s="521"/>
      <c r="VVY11" s="521"/>
      <c r="VWC11" s="521"/>
      <c r="VWG11" s="521"/>
      <c r="VWK11" s="521"/>
      <c r="VWO11" s="521"/>
      <c r="VWS11" s="521"/>
      <c r="VWW11" s="521"/>
      <c r="VXA11" s="521"/>
      <c r="VXE11" s="521"/>
      <c r="VXI11" s="521"/>
      <c r="VXM11" s="521"/>
      <c r="VXQ11" s="521"/>
      <c r="VXU11" s="521"/>
      <c r="VXY11" s="521"/>
      <c r="VYC11" s="521"/>
      <c r="VYG11" s="521"/>
      <c r="VYK11" s="521"/>
      <c r="VYO11" s="521"/>
      <c r="VYS11" s="521"/>
      <c r="VYW11" s="521"/>
      <c r="VZA11" s="521"/>
      <c r="VZE11" s="521"/>
      <c r="VZI11" s="521"/>
      <c r="VZM11" s="521"/>
      <c r="VZQ11" s="521"/>
      <c r="VZU11" s="521"/>
      <c r="VZY11" s="521"/>
      <c r="WAC11" s="521"/>
      <c r="WAG11" s="521"/>
      <c r="WAK11" s="521"/>
      <c r="WAO11" s="521"/>
      <c r="WAS11" s="521"/>
      <c r="WAW11" s="521"/>
      <c r="WBA11" s="521"/>
      <c r="WBE11" s="521"/>
      <c r="WBI11" s="521"/>
      <c r="WBM11" s="521"/>
      <c r="WBQ11" s="521"/>
      <c r="WBU11" s="521"/>
      <c r="WBY11" s="521"/>
      <c r="WCC11" s="521"/>
      <c r="WCG11" s="521"/>
      <c r="WCK11" s="521"/>
      <c r="WCO11" s="521"/>
      <c r="WCS11" s="521"/>
      <c r="WCW11" s="521"/>
      <c r="WDA11" s="521"/>
      <c r="WDE11" s="521"/>
      <c r="WDI11" s="521"/>
      <c r="WDM11" s="521"/>
      <c r="WDQ11" s="521"/>
      <c r="WDU11" s="521"/>
      <c r="WDY11" s="521"/>
      <c r="WEC11" s="521"/>
      <c r="WEG11" s="521"/>
      <c r="WEK11" s="521"/>
      <c r="WEO11" s="521"/>
      <c r="WES11" s="521"/>
      <c r="WEW11" s="521"/>
      <c r="WFA11" s="521"/>
      <c r="WFE11" s="521"/>
      <c r="WFI11" s="521"/>
      <c r="WFM11" s="521"/>
      <c r="WFQ11" s="521"/>
      <c r="WFU11" s="521"/>
      <c r="WFY11" s="521"/>
      <c r="WGC11" s="521"/>
      <c r="WGG11" s="521"/>
      <c r="WGK11" s="521"/>
      <c r="WGO11" s="521"/>
      <c r="WGS11" s="521"/>
      <c r="WGW11" s="521"/>
      <c r="WHA11" s="521"/>
      <c r="WHE11" s="521"/>
      <c r="WHI11" s="521"/>
      <c r="WHM11" s="521"/>
      <c r="WHQ11" s="521"/>
      <c r="WHU11" s="521"/>
      <c r="WHY11" s="521"/>
      <c r="WIC11" s="521"/>
      <c r="WIG11" s="521"/>
      <c r="WIK11" s="521"/>
      <c r="WIO11" s="521"/>
      <c r="WIS11" s="521"/>
      <c r="WIW11" s="521"/>
      <c r="WJA11" s="521"/>
      <c r="WJE11" s="521"/>
      <c r="WJI11" s="521"/>
      <c r="WJM11" s="521"/>
      <c r="WJQ11" s="521"/>
      <c r="WJU11" s="521"/>
      <c r="WJY11" s="521"/>
      <c r="WKC11" s="521"/>
      <c r="WKG11" s="521"/>
      <c r="WKK11" s="521"/>
      <c r="WKO11" s="521"/>
      <c r="WKS11" s="521"/>
      <c r="WKW11" s="521"/>
      <c r="WLA11" s="521"/>
      <c r="WLE11" s="521"/>
      <c r="WLI11" s="521"/>
      <c r="WLM11" s="521"/>
      <c r="WLQ11" s="521"/>
      <c r="WLU11" s="521"/>
      <c r="WLY11" s="521"/>
      <c r="WMC11" s="521"/>
      <c r="WMG11" s="521"/>
      <c r="WMK11" s="521"/>
      <c r="WMO11" s="521"/>
      <c r="WMS11" s="521"/>
      <c r="WMW11" s="521"/>
      <c r="WNA11" s="521"/>
      <c r="WNE11" s="521"/>
      <c r="WNI11" s="521"/>
      <c r="WNM11" s="521"/>
      <c r="WNQ11" s="521"/>
      <c r="WNU11" s="521"/>
      <c r="WNY11" s="521"/>
      <c r="WOC11" s="521"/>
      <c r="WOG11" s="521"/>
      <c r="WOK11" s="521"/>
      <c r="WOO11" s="521"/>
      <c r="WOS11" s="521"/>
      <c r="WOW11" s="521"/>
      <c r="WPA11" s="521"/>
      <c r="WPE11" s="521"/>
      <c r="WPI11" s="521"/>
      <c r="WPM11" s="521"/>
      <c r="WPQ11" s="521"/>
      <c r="WPU11" s="521"/>
      <c r="WPY11" s="521"/>
      <c r="WQC11" s="521"/>
      <c r="WQG11" s="521"/>
      <c r="WQK11" s="521"/>
      <c r="WQO11" s="521"/>
      <c r="WQS11" s="521"/>
      <c r="WQW11" s="521"/>
      <c r="WRA11" s="521"/>
      <c r="WRE11" s="521"/>
      <c r="WRI11" s="521"/>
      <c r="WRM11" s="521"/>
      <c r="WRQ11" s="521"/>
      <c r="WRU11" s="521"/>
      <c r="WRY11" s="521"/>
      <c r="WSC11" s="521"/>
      <c r="WSG11" s="521"/>
      <c r="WSK11" s="521"/>
      <c r="WSO11" s="521"/>
      <c r="WSS11" s="521"/>
      <c r="WSW11" s="521"/>
      <c r="WTA11" s="521"/>
      <c r="WTE11" s="521"/>
      <c r="WTI11" s="521"/>
      <c r="WTM11" s="521"/>
      <c r="WTQ11" s="521"/>
      <c r="WTU11" s="521"/>
      <c r="WTY11" s="521"/>
      <c r="WUC11" s="521"/>
      <c r="WUG11" s="521"/>
      <c r="WUK11" s="521"/>
      <c r="WUO11" s="521"/>
      <c r="WUS11" s="521"/>
      <c r="WUW11" s="521"/>
      <c r="WVA11" s="521"/>
      <c r="WVE11" s="521"/>
      <c r="WVI11" s="521"/>
      <c r="WVM11" s="521"/>
      <c r="WVQ11" s="521"/>
      <c r="WVU11" s="521"/>
      <c r="WVY11" s="521"/>
      <c r="WWC11" s="521"/>
      <c r="WWG11" s="521"/>
      <c r="WWK11" s="521"/>
      <c r="WWO11" s="521"/>
      <c r="WWS11" s="521"/>
      <c r="WWW11" s="521"/>
      <c r="WXA11" s="521"/>
      <c r="WXE11" s="521"/>
      <c r="WXI11" s="521"/>
      <c r="WXM11" s="521"/>
      <c r="WXQ11" s="521"/>
      <c r="WXU11" s="521"/>
      <c r="WXY11" s="521"/>
      <c r="WYC11" s="521"/>
      <c r="WYG11" s="521"/>
      <c r="WYK11" s="521"/>
      <c r="WYO11" s="521"/>
      <c r="WYS11" s="521"/>
      <c r="WYW11" s="521"/>
      <c r="WZA11" s="521"/>
      <c r="WZE11" s="521"/>
      <c r="WZI11" s="521"/>
      <c r="WZM11" s="521"/>
      <c r="WZQ11" s="521"/>
      <c r="WZU11" s="521"/>
      <c r="WZY11" s="521"/>
      <c r="XAC11" s="521"/>
      <c r="XAG11" s="521"/>
      <c r="XAK11" s="521"/>
      <c r="XAO11" s="521"/>
      <c r="XAS11" s="521"/>
      <c r="XAW11" s="521"/>
      <c r="XBA11" s="521"/>
      <c r="XBE11" s="521"/>
      <c r="XBI11" s="521"/>
      <c r="XBM11" s="521"/>
      <c r="XBQ11" s="521"/>
      <c r="XBU11" s="521"/>
      <c r="XBY11" s="521"/>
      <c r="XCC11" s="521"/>
      <c r="XCG11" s="521"/>
      <c r="XCK11" s="521"/>
      <c r="XCO11" s="521"/>
      <c r="XCS11" s="521"/>
      <c r="XCW11" s="521"/>
      <c r="XDA11" s="521"/>
      <c r="XDE11" s="521"/>
      <c r="XDI11" s="521"/>
      <c r="XDM11" s="521"/>
      <c r="XDQ11" s="521"/>
      <c r="XDU11" s="521"/>
      <c r="XDY11" s="521"/>
      <c r="XEC11" s="521"/>
      <c r="XEG11" s="521"/>
      <c r="XEK11" s="521"/>
      <c r="XEO11" s="521"/>
      <c r="XES11" s="521"/>
      <c r="XEW11" s="521"/>
      <c r="XFA11" s="521"/>
    </row>
    <row r="12" spans="1:1021 1025:2045 2049:3069 3073:4093 4097:5117 5121:6141 6145:7165 7169:8189 8193:9213 9217:10237 10241:11261 11265:12285 12289:13309 13313:14333 14337:15357 15361:16381" s="167" customFormat="1" ht="54.75" hidden="1" customHeight="1" x14ac:dyDescent="0.2">
      <c r="A12" s="340" t="s">
        <v>33</v>
      </c>
      <c r="B12" s="268" t="s">
        <v>41</v>
      </c>
      <c r="C12" s="270" t="str">
        <f>"COMPRIMENTO VEZES LARGURA MEDIA DA PISTA  VEZES EXPESSURA DE CORTE: --&gt;("&amp;'Memoria de calculo 1'!C55&amp;")   X 0,15m"</f>
        <v>COMPRIMENTO VEZES LARGURA MEDIA DA PISTA  VEZES EXPESSURA DE CORTE: --&gt;(179,88m X 6,80m + 2,68m X 6,80m + 10,88m X 6,80m + 1,99m X 6,92m + 123,34m²        )   X 0,15m</v>
      </c>
      <c r="D12" s="83" t="s">
        <v>42</v>
      </c>
      <c r="E12" s="145">
        <f>ROUND(L17*0.15,2)</f>
        <v>0</v>
      </c>
      <c r="F12" s="184"/>
      <c r="G12" s="184"/>
      <c r="H12" s="184"/>
      <c r="I12" s="521"/>
      <c r="J12" s="15"/>
      <c r="K12" s="15"/>
      <c r="L12" s="15"/>
      <c r="M12" s="521"/>
      <c r="Q12" s="521"/>
      <c r="U12" s="521"/>
      <c r="Y12" s="521"/>
      <c r="AC12" s="521"/>
      <c r="AG12" s="521"/>
      <c r="AK12" s="521"/>
      <c r="AO12" s="521"/>
      <c r="AS12" s="521"/>
      <c r="AW12" s="521"/>
      <c r="BA12" s="521"/>
      <c r="BE12" s="521"/>
      <c r="BI12" s="521"/>
      <c r="BM12" s="521"/>
      <c r="BQ12" s="521"/>
      <c r="BU12" s="521"/>
      <c r="BY12" s="521"/>
      <c r="CC12" s="521"/>
      <c r="CG12" s="521"/>
      <c r="CK12" s="521"/>
      <c r="CO12" s="521"/>
      <c r="CS12" s="521"/>
      <c r="CW12" s="521"/>
      <c r="DA12" s="521"/>
      <c r="DE12" s="521"/>
      <c r="DI12" s="521"/>
      <c r="DM12" s="521"/>
      <c r="DQ12" s="521"/>
      <c r="DU12" s="521"/>
      <c r="DY12" s="521"/>
      <c r="EC12" s="521"/>
      <c r="EG12" s="521"/>
      <c r="EK12" s="521"/>
      <c r="EO12" s="521"/>
      <c r="ES12" s="521"/>
      <c r="EW12" s="521"/>
      <c r="FA12" s="521"/>
      <c r="FE12" s="521"/>
      <c r="FI12" s="521"/>
      <c r="FM12" s="521"/>
      <c r="FQ12" s="521"/>
      <c r="FU12" s="521"/>
      <c r="FY12" s="521"/>
      <c r="GC12" s="521"/>
      <c r="GG12" s="521"/>
      <c r="GK12" s="521"/>
      <c r="GO12" s="521"/>
      <c r="GS12" s="521"/>
      <c r="GW12" s="521"/>
      <c r="HA12" s="521"/>
      <c r="HE12" s="521"/>
      <c r="HI12" s="521"/>
      <c r="HM12" s="521"/>
      <c r="HQ12" s="521"/>
      <c r="HU12" s="521"/>
      <c r="HY12" s="521"/>
      <c r="IC12" s="521"/>
      <c r="IG12" s="521"/>
      <c r="IK12" s="521"/>
      <c r="IO12" s="521"/>
      <c r="IS12" s="521"/>
      <c r="IW12" s="521"/>
      <c r="JA12" s="521"/>
      <c r="JE12" s="521"/>
      <c r="JI12" s="521"/>
      <c r="JM12" s="521"/>
      <c r="JQ12" s="521"/>
      <c r="JU12" s="521"/>
      <c r="JY12" s="521"/>
      <c r="KC12" s="521"/>
      <c r="KG12" s="521"/>
      <c r="KK12" s="521"/>
      <c r="KO12" s="521"/>
      <c r="KS12" s="521"/>
      <c r="KW12" s="521"/>
      <c r="LA12" s="521"/>
      <c r="LE12" s="521"/>
      <c r="LI12" s="521"/>
      <c r="LM12" s="521"/>
      <c r="LQ12" s="521"/>
      <c r="LU12" s="521"/>
      <c r="LY12" s="521"/>
      <c r="MC12" s="521"/>
      <c r="MG12" s="521"/>
      <c r="MK12" s="521"/>
      <c r="MO12" s="521"/>
      <c r="MS12" s="521"/>
      <c r="MW12" s="521"/>
      <c r="NA12" s="521"/>
      <c r="NE12" s="521"/>
      <c r="NI12" s="521"/>
      <c r="NM12" s="521"/>
      <c r="NQ12" s="521"/>
      <c r="NU12" s="521"/>
      <c r="NY12" s="521"/>
      <c r="OC12" s="521"/>
      <c r="OG12" s="521"/>
      <c r="OK12" s="521"/>
      <c r="OO12" s="521"/>
      <c r="OS12" s="521"/>
      <c r="OW12" s="521"/>
      <c r="PA12" s="521"/>
      <c r="PE12" s="521"/>
      <c r="PI12" s="521"/>
      <c r="PM12" s="521"/>
      <c r="PQ12" s="521"/>
      <c r="PU12" s="521"/>
      <c r="PY12" s="521"/>
      <c r="QC12" s="521"/>
      <c r="QG12" s="521"/>
      <c r="QK12" s="521"/>
      <c r="QO12" s="521"/>
      <c r="QS12" s="521"/>
      <c r="QW12" s="521"/>
      <c r="RA12" s="521"/>
      <c r="RE12" s="521"/>
      <c r="RI12" s="521"/>
      <c r="RM12" s="521"/>
      <c r="RQ12" s="521"/>
      <c r="RU12" s="521"/>
      <c r="RY12" s="521"/>
      <c r="SC12" s="521"/>
      <c r="SG12" s="521"/>
      <c r="SK12" s="521"/>
      <c r="SO12" s="521"/>
      <c r="SS12" s="521"/>
      <c r="SW12" s="521"/>
      <c r="TA12" s="521"/>
      <c r="TE12" s="521"/>
      <c r="TI12" s="521"/>
      <c r="TM12" s="521"/>
      <c r="TQ12" s="521"/>
      <c r="TU12" s="521"/>
      <c r="TY12" s="521"/>
      <c r="UC12" s="521"/>
      <c r="UG12" s="521"/>
      <c r="UK12" s="521"/>
      <c r="UO12" s="521"/>
      <c r="US12" s="521"/>
      <c r="UW12" s="521"/>
      <c r="VA12" s="521"/>
      <c r="VE12" s="521"/>
      <c r="VI12" s="521"/>
      <c r="VM12" s="521"/>
      <c r="VQ12" s="521"/>
      <c r="VU12" s="521"/>
      <c r="VY12" s="521"/>
      <c r="WC12" s="521"/>
      <c r="WG12" s="521"/>
      <c r="WK12" s="521"/>
      <c r="WO12" s="521"/>
      <c r="WS12" s="521"/>
      <c r="WW12" s="521"/>
      <c r="XA12" s="521"/>
      <c r="XE12" s="521"/>
      <c r="XI12" s="521"/>
      <c r="XM12" s="521"/>
      <c r="XQ12" s="521"/>
      <c r="XU12" s="521"/>
      <c r="XY12" s="521"/>
      <c r="YC12" s="521"/>
      <c r="YG12" s="521"/>
      <c r="YK12" s="521"/>
      <c r="YO12" s="521"/>
      <c r="YS12" s="521"/>
      <c r="YW12" s="521"/>
      <c r="ZA12" s="521"/>
      <c r="ZE12" s="521"/>
      <c r="ZI12" s="521"/>
      <c r="ZM12" s="521"/>
      <c r="ZQ12" s="521"/>
      <c r="ZU12" s="521"/>
      <c r="ZY12" s="521"/>
      <c r="AAC12" s="521"/>
      <c r="AAG12" s="521"/>
      <c r="AAK12" s="521"/>
      <c r="AAO12" s="521"/>
      <c r="AAS12" s="521"/>
      <c r="AAW12" s="521"/>
      <c r="ABA12" s="521"/>
      <c r="ABE12" s="521"/>
      <c r="ABI12" s="521"/>
      <c r="ABM12" s="521"/>
      <c r="ABQ12" s="521"/>
      <c r="ABU12" s="521"/>
      <c r="ABY12" s="521"/>
      <c r="ACC12" s="521"/>
      <c r="ACG12" s="521"/>
      <c r="ACK12" s="521"/>
      <c r="ACO12" s="521"/>
      <c r="ACS12" s="521"/>
      <c r="ACW12" s="521"/>
      <c r="ADA12" s="521"/>
      <c r="ADE12" s="521"/>
      <c r="ADI12" s="521"/>
      <c r="ADM12" s="521"/>
      <c r="ADQ12" s="521"/>
      <c r="ADU12" s="521"/>
      <c r="ADY12" s="521"/>
      <c r="AEC12" s="521"/>
      <c r="AEG12" s="521"/>
      <c r="AEK12" s="521"/>
      <c r="AEO12" s="521"/>
      <c r="AES12" s="521"/>
      <c r="AEW12" s="521"/>
      <c r="AFA12" s="521"/>
      <c r="AFE12" s="521"/>
      <c r="AFI12" s="521"/>
      <c r="AFM12" s="521"/>
      <c r="AFQ12" s="521"/>
      <c r="AFU12" s="521"/>
      <c r="AFY12" s="521"/>
      <c r="AGC12" s="521"/>
      <c r="AGG12" s="521"/>
      <c r="AGK12" s="521"/>
      <c r="AGO12" s="521"/>
      <c r="AGS12" s="521"/>
      <c r="AGW12" s="521"/>
      <c r="AHA12" s="521"/>
      <c r="AHE12" s="521"/>
      <c r="AHI12" s="521"/>
      <c r="AHM12" s="521"/>
      <c r="AHQ12" s="521"/>
      <c r="AHU12" s="521"/>
      <c r="AHY12" s="521"/>
      <c r="AIC12" s="521"/>
      <c r="AIG12" s="521"/>
      <c r="AIK12" s="521"/>
      <c r="AIO12" s="521"/>
      <c r="AIS12" s="521"/>
      <c r="AIW12" s="521"/>
      <c r="AJA12" s="521"/>
      <c r="AJE12" s="521"/>
      <c r="AJI12" s="521"/>
      <c r="AJM12" s="521"/>
      <c r="AJQ12" s="521"/>
      <c r="AJU12" s="521"/>
      <c r="AJY12" s="521"/>
      <c r="AKC12" s="521"/>
      <c r="AKG12" s="521"/>
      <c r="AKK12" s="521"/>
      <c r="AKO12" s="521"/>
      <c r="AKS12" s="521"/>
      <c r="AKW12" s="521"/>
      <c r="ALA12" s="521"/>
      <c r="ALE12" s="521"/>
      <c r="ALI12" s="521"/>
      <c r="ALM12" s="521"/>
      <c r="ALQ12" s="521"/>
      <c r="ALU12" s="521"/>
      <c r="ALY12" s="521"/>
      <c r="AMC12" s="521"/>
      <c r="AMG12" s="521"/>
      <c r="AMK12" s="521"/>
      <c r="AMO12" s="521"/>
      <c r="AMS12" s="521"/>
      <c r="AMW12" s="521"/>
      <c r="ANA12" s="521"/>
      <c r="ANE12" s="521"/>
      <c r="ANI12" s="521"/>
      <c r="ANM12" s="521"/>
      <c r="ANQ12" s="521"/>
      <c r="ANU12" s="521"/>
      <c r="ANY12" s="521"/>
      <c r="AOC12" s="521"/>
      <c r="AOG12" s="521"/>
      <c r="AOK12" s="521"/>
      <c r="AOO12" s="521"/>
      <c r="AOS12" s="521"/>
      <c r="AOW12" s="521"/>
      <c r="APA12" s="521"/>
      <c r="APE12" s="521"/>
      <c r="API12" s="521"/>
      <c r="APM12" s="521"/>
      <c r="APQ12" s="521"/>
      <c r="APU12" s="521"/>
      <c r="APY12" s="521"/>
      <c r="AQC12" s="521"/>
      <c r="AQG12" s="521"/>
      <c r="AQK12" s="521"/>
      <c r="AQO12" s="521"/>
      <c r="AQS12" s="521"/>
      <c r="AQW12" s="521"/>
      <c r="ARA12" s="521"/>
      <c r="ARE12" s="521"/>
      <c r="ARI12" s="521"/>
      <c r="ARM12" s="521"/>
      <c r="ARQ12" s="521"/>
      <c r="ARU12" s="521"/>
      <c r="ARY12" s="521"/>
      <c r="ASC12" s="521"/>
      <c r="ASG12" s="521"/>
      <c r="ASK12" s="521"/>
      <c r="ASO12" s="521"/>
      <c r="ASS12" s="521"/>
      <c r="ASW12" s="521"/>
      <c r="ATA12" s="521"/>
      <c r="ATE12" s="521"/>
      <c r="ATI12" s="521"/>
      <c r="ATM12" s="521"/>
      <c r="ATQ12" s="521"/>
      <c r="ATU12" s="521"/>
      <c r="ATY12" s="521"/>
      <c r="AUC12" s="521"/>
      <c r="AUG12" s="521"/>
      <c r="AUK12" s="521"/>
      <c r="AUO12" s="521"/>
      <c r="AUS12" s="521"/>
      <c r="AUW12" s="521"/>
      <c r="AVA12" s="521"/>
      <c r="AVE12" s="521"/>
      <c r="AVI12" s="521"/>
      <c r="AVM12" s="521"/>
      <c r="AVQ12" s="521"/>
      <c r="AVU12" s="521"/>
      <c r="AVY12" s="521"/>
      <c r="AWC12" s="521"/>
      <c r="AWG12" s="521"/>
      <c r="AWK12" s="521"/>
      <c r="AWO12" s="521"/>
      <c r="AWS12" s="521"/>
      <c r="AWW12" s="521"/>
      <c r="AXA12" s="521"/>
      <c r="AXE12" s="521"/>
      <c r="AXI12" s="521"/>
      <c r="AXM12" s="521"/>
      <c r="AXQ12" s="521"/>
      <c r="AXU12" s="521"/>
      <c r="AXY12" s="521"/>
      <c r="AYC12" s="521"/>
      <c r="AYG12" s="521"/>
      <c r="AYK12" s="521"/>
      <c r="AYO12" s="521"/>
      <c r="AYS12" s="521"/>
      <c r="AYW12" s="521"/>
      <c r="AZA12" s="521"/>
      <c r="AZE12" s="521"/>
      <c r="AZI12" s="521"/>
      <c r="AZM12" s="521"/>
      <c r="AZQ12" s="521"/>
      <c r="AZU12" s="521"/>
      <c r="AZY12" s="521"/>
      <c r="BAC12" s="521"/>
      <c r="BAG12" s="521"/>
      <c r="BAK12" s="521"/>
      <c r="BAO12" s="521"/>
      <c r="BAS12" s="521"/>
      <c r="BAW12" s="521"/>
      <c r="BBA12" s="521"/>
      <c r="BBE12" s="521"/>
      <c r="BBI12" s="521"/>
      <c r="BBM12" s="521"/>
      <c r="BBQ12" s="521"/>
      <c r="BBU12" s="521"/>
      <c r="BBY12" s="521"/>
      <c r="BCC12" s="521"/>
      <c r="BCG12" s="521"/>
      <c r="BCK12" s="521"/>
      <c r="BCO12" s="521"/>
      <c r="BCS12" s="521"/>
      <c r="BCW12" s="521"/>
      <c r="BDA12" s="521"/>
      <c r="BDE12" s="521"/>
      <c r="BDI12" s="521"/>
      <c r="BDM12" s="521"/>
      <c r="BDQ12" s="521"/>
      <c r="BDU12" s="521"/>
      <c r="BDY12" s="521"/>
      <c r="BEC12" s="521"/>
      <c r="BEG12" s="521"/>
      <c r="BEK12" s="521"/>
      <c r="BEO12" s="521"/>
      <c r="BES12" s="521"/>
      <c r="BEW12" s="521"/>
      <c r="BFA12" s="521"/>
      <c r="BFE12" s="521"/>
      <c r="BFI12" s="521"/>
      <c r="BFM12" s="521"/>
      <c r="BFQ12" s="521"/>
      <c r="BFU12" s="521"/>
      <c r="BFY12" s="521"/>
      <c r="BGC12" s="521"/>
      <c r="BGG12" s="521"/>
      <c r="BGK12" s="521"/>
      <c r="BGO12" s="521"/>
      <c r="BGS12" s="521"/>
      <c r="BGW12" s="521"/>
      <c r="BHA12" s="521"/>
      <c r="BHE12" s="521"/>
      <c r="BHI12" s="521"/>
      <c r="BHM12" s="521"/>
      <c r="BHQ12" s="521"/>
      <c r="BHU12" s="521"/>
      <c r="BHY12" s="521"/>
      <c r="BIC12" s="521"/>
      <c r="BIG12" s="521"/>
      <c r="BIK12" s="521"/>
      <c r="BIO12" s="521"/>
      <c r="BIS12" s="521"/>
      <c r="BIW12" s="521"/>
      <c r="BJA12" s="521"/>
      <c r="BJE12" s="521"/>
      <c r="BJI12" s="521"/>
      <c r="BJM12" s="521"/>
      <c r="BJQ12" s="521"/>
      <c r="BJU12" s="521"/>
      <c r="BJY12" s="521"/>
      <c r="BKC12" s="521"/>
      <c r="BKG12" s="521"/>
      <c r="BKK12" s="521"/>
      <c r="BKO12" s="521"/>
      <c r="BKS12" s="521"/>
      <c r="BKW12" s="521"/>
      <c r="BLA12" s="521"/>
      <c r="BLE12" s="521"/>
      <c r="BLI12" s="521"/>
      <c r="BLM12" s="521"/>
      <c r="BLQ12" s="521"/>
      <c r="BLU12" s="521"/>
      <c r="BLY12" s="521"/>
      <c r="BMC12" s="521"/>
      <c r="BMG12" s="521"/>
      <c r="BMK12" s="521"/>
      <c r="BMO12" s="521"/>
      <c r="BMS12" s="521"/>
      <c r="BMW12" s="521"/>
      <c r="BNA12" s="521"/>
      <c r="BNE12" s="521"/>
      <c r="BNI12" s="521"/>
      <c r="BNM12" s="521"/>
      <c r="BNQ12" s="521"/>
      <c r="BNU12" s="521"/>
      <c r="BNY12" s="521"/>
      <c r="BOC12" s="521"/>
      <c r="BOG12" s="521"/>
      <c r="BOK12" s="521"/>
      <c r="BOO12" s="521"/>
      <c r="BOS12" s="521"/>
      <c r="BOW12" s="521"/>
      <c r="BPA12" s="521"/>
      <c r="BPE12" s="521"/>
      <c r="BPI12" s="521"/>
      <c r="BPM12" s="521"/>
      <c r="BPQ12" s="521"/>
      <c r="BPU12" s="521"/>
      <c r="BPY12" s="521"/>
      <c r="BQC12" s="521"/>
      <c r="BQG12" s="521"/>
      <c r="BQK12" s="521"/>
      <c r="BQO12" s="521"/>
      <c r="BQS12" s="521"/>
      <c r="BQW12" s="521"/>
      <c r="BRA12" s="521"/>
      <c r="BRE12" s="521"/>
      <c r="BRI12" s="521"/>
      <c r="BRM12" s="521"/>
      <c r="BRQ12" s="521"/>
      <c r="BRU12" s="521"/>
      <c r="BRY12" s="521"/>
      <c r="BSC12" s="521"/>
      <c r="BSG12" s="521"/>
      <c r="BSK12" s="521"/>
      <c r="BSO12" s="521"/>
      <c r="BSS12" s="521"/>
      <c r="BSW12" s="521"/>
      <c r="BTA12" s="521"/>
      <c r="BTE12" s="521"/>
      <c r="BTI12" s="521"/>
      <c r="BTM12" s="521"/>
      <c r="BTQ12" s="521"/>
      <c r="BTU12" s="521"/>
      <c r="BTY12" s="521"/>
      <c r="BUC12" s="521"/>
      <c r="BUG12" s="521"/>
      <c r="BUK12" s="521"/>
      <c r="BUO12" s="521"/>
      <c r="BUS12" s="521"/>
      <c r="BUW12" s="521"/>
      <c r="BVA12" s="521"/>
      <c r="BVE12" s="521"/>
      <c r="BVI12" s="521"/>
      <c r="BVM12" s="521"/>
      <c r="BVQ12" s="521"/>
      <c r="BVU12" s="521"/>
      <c r="BVY12" s="521"/>
      <c r="BWC12" s="521"/>
      <c r="BWG12" s="521"/>
      <c r="BWK12" s="521"/>
      <c r="BWO12" s="521"/>
      <c r="BWS12" s="521"/>
      <c r="BWW12" s="521"/>
      <c r="BXA12" s="521"/>
      <c r="BXE12" s="521"/>
      <c r="BXI12" s="521"/>
      <c r="BXM12" s="521"/>
      <c r="BXQ12" s="521"/>
      <c r="BXU12" s="521"/>
      <c r="BXY12" s="521"/>
      <c r="BYC12" s="521"/>
      <c r="BYG12" s="521"/>
      <c r="BYK12" s="521"/>
      <c r="BYO12" s="521"/>
      <c r="BYS12" s="521"/>
      <c r="BYW12" s="521"/>
      <c r="BZA12" s="521"/>
      <c r="BZE12" s="521"/>
      <c r="BZI12" s="521"/>
      <c r="BZM12" s="521"/>
      <c r="BZQ12" s="521"/>
      <c r="BZU12" s="521"/>
      <c r="BZY12" s="521"/>
      <c r="CAC12" s="521"/>
      <c r="CAG12" s="521"/>
      <c r="CAK12" s="521"/>
      <c r="CAO12" s="521"/>
      <c r="CAS12" s="521"/>
      <c r="CAW12" s="521"/>
      <c r="CBA12" s="521"/>
      <c r="CBE12" s="521"/>
      <c r="CBI12" s="521"/>
      <c r="CBM12" s="521"/>
      <c r="CBQ12" s="521"/>
      <c r="CBU12" s="521"/>
      <c r="CBY12" s="521"/>
      <c r="CCC12" s="521"/>
      <c r="CCG12" s="521"/>
      <c r="CCK12" s="521"/>
      <c r="CCO12" s="521"/>
      <c r="CCS12" s="521"/>
      <c r="CCW12" s="521"/>
      <c r="CDA12" s="521"/>
      <c r="CDE12" s="521"/>
      <c r="CDI12" s="521"/>
      <c r="CDM12" s="521"/>
      <c r="CDQ12" s="521"/>
      <c r="CDU12" s="521"/>
      <c r="CDY12" s="521"/>
      <c r="CEC12" s="521"/>
      <c r="CEG12" s="521"/>
      <c r="CEK12" s="521"/>
      <c r="CEO12" s="521"/>
      <c r="CES12" s="521"/>
      <c r="CEW12" s="521"/>
      <c r="CFA12" s="521"/>
      <c r="CFE12" s="521"/>
      <c r="CFI12" s="521"/>
      <c r="CFM12" s="521"/>
      <c r="CFQ12" s="521"/>
      <c r="CFU12" s="521"/>
      <c r="CFY12" s="521"/>
      <c r="CGC12" s="521"/>
      <c r="CGG12" s="521"/>
      <c r="CGK12" s="521"/>
      <c r="CGO12" s="521"/>
      <c r="CGS12" s="521"/>
      <c r="CGW12" s="521"/>
      <c r="CHA12" s="521"/>
      <c r="CHE12" s="521"/>
      <c r="CHI12" s="521"/>
      <c r="CHM12" s="521"/>
      <c r="CHQ12" s="521"/>
      <c r="CHU12" s="521"/>
      <c r="CHY12" s="521"/>
      <c r="CIC12" s="521"/>
      <c r="CIG12" s="521"/>
      <c r="CIK12" s="521"/>
      <c r="CIO12" s="521"/>
      <c r="CIS12" s="521"/>
      <c r="CIW12" s="521"/>
      <c r="CJA12" s="521"/>
      <c r="CJE12" s="521"/>
      <c r="CJI12" s="521"/>
      <c r="CJM12" s="521"/>
      <c r="CJQ12" s="521"/>
      <c r="CJU12" s="521"/>
      <c r="CJY12" s="521"/>
      <c r="CKC12" s="521"/>
      <c r="CKG12" s="521"/>
      <c r="CKK12" s="521"/>
      <c r="CKO12" s="521"/>
      <c r="CKS12" s="521"/>
      <c r="CKW12" s="521"/>
      <c r="CLA12" s="521"/>
      <c r="CLE12" s="521"/>
      <c r="CLI12" s="521"/>
      <c r="CLM12" s="521"/>
      <c r="CLQ12" s="521"/>
      <c r="CLU12" s="521"/>
      <c r="CLY12" s="521"/>
      <c r="CMC12" s="521"/>
      <c r="CMG12" s="521"/>
      <c r="CMK12" s="521"/>
      <c r="CMO12" s="521"/>
      <c r="CMS12" s="521"/>
      <c r="CMW12" s="521"/>
      <c r="CNA12" s="521"/>
      <c r="CNE12" s="521"/>
      <c r="CNI12" s="521"/>
      <c r="CNM12" s="521"/>
      <c r="CNQ12" s="521"/>
      <c r="CNU12" s="521"/>
      <c r="CNY12" s="521"/>
      <c r="COC12" s="521"/>
      <c r="COG12" s="521"/>
      <c r="COK12" s="521"/>
      <c r="COO12" s="521"/>
      <c r="COS12" s="521"/>
      <c r="COW12" s="521"/>
      <c r="CPA12" s="521"/>
      <c r="CPE12" s="521"/>
      <c r="CPI12" s="521"/>
      <c r="CPM12" s="521"/>
      <c r="CPQ12" s="521"/>
      <c r="CPU12" s="521"/>
      <c r="CPY12" s="521"/>
      <c r="CQC12" s="521"/>
      <c r="CQG12" s="521"/>
      <c r="CQK12" s="521"/>
      <c r="CQO12" s="521"/>
      <c r="CQS12" s="521"/>
      <c r="CQW12" s="521"/>
      <c r="CRA12" s="521"/>
      <c r="CRE12" s="521"/>
      <c r="CRI12" s="521"/>
      <c r="CRM12" s="521"/>
      <c r="CRQ12" s="521"/>
      <c r="CRU12" s="521"/>
      <c r="CRY12" s="521"/>
      <c r="CSC12" s="521"/>
      <c r="CSG12" s="521"/>
      <c r="CSK12" s="521"/>
      <c r="CSO12" s="521"/>
      <c r="CSS12" s="521"/>
      <c r="CSW12" s="521"/>
      <c r="CTA12" s="521"/>
      <c r="CTE12" s="521"/>
      <c r="CTI12" s="521"/>
      <c r="CTM12" s="521"/>
      <c r="CTQ12" s="521"/>
      <c r="CTU12" s="521"/>
      <c r="CTY12" s="521"/>
      <c r="CUC12" s="521"/>
      <c r="CUG12" s="521"/>
      <c r="CUK12" s="521"/>
      <c r="CUO12" s="521"/>
      <c r="CUS12" s="521"/>
      <c r="CUW12" s="521"/>
      <c r="CVA12" s="521"/>
      <c r="CVE12" s="521"/>
      <c r="CVI12" s="521"/>
      <c r="CVM12" s="521"/>
      <c r="CVQ12" s="521"/>
      <c r="CVU12" s="521"/>
      <c r="CVY12" s="521"/>
      <c r="CWC12" s="521"/>
      <c r="CWG12" s="521"/>
      <c r="CWK12" s="521"/>
      <c r="CWO12" s="521"/>
      <c r="CWS12" s="521"/>
      <c r="CWW12" s="521"/>
      <c r="CXA12" s="521"/>
      <c r="CXE12" s="521"/>
      <c r="CXI12" s="521"/>
      <c r="CXM12" s="521"/>
      <c r="CXQ12" s="521"/>
      <c r="CXU12" s="521"/>
      <c r="CXY12" s="521"/>
      <c r="CYC12" s="521"/>
      <c r="CYG12" s="521"/>
      <c r="CYK12" s="521"/>
      <c r="CYO12" s="521"/>
      <c r="CYS12" s="521"/>
      <c r="CYW12" s="521"/>
      <c r="CZA12" s="521"/>
      <c r="CZE12" s="521"/>
      <c r="CZI12" s="521"/>
      <c r="CZM12" s="521"/>
      <c r="CZQ12" s="521"/>
      <c r="CZU12" s="521"/>
      <c r="CZY12" s="521"/>
      <c r="DAC12" s="521"/>
      <c r="DAG12" s="521"/>
      <c r="DAK12" s="521"/>
      <c r="DAO12" s="521"/>
      <c r="DAS12" s="521"/>
      <c r="DAW12" s="521"/>
      <c r="DBA12" s="521"/>
      <c r="DBE12" s="521"/>
      <c r="DBI12" s="521"/>
      <c r="DBM12" s="521"/>
      <c r="DBQ12" s="521"/>
      <c r="DBU12" s="521"/>
      <c r="DBY12" s="521"/>
      <c r="DCC12" s="521"/>
      <c r="DCG12" s="521"/>
      <c r="DCK12" s="521"/>
      <c r="DCO12" s="521"/>
      <c r="DCS12" s="521"/>
      <c r="DCW12" s="521"/>
      <c r="DDA12" s="521"/>
      <c r="DDE12" s="521"/>
      <c r="DDI12" s="521"/>
      <c r="DDM12" s="521"/>
      <c r="DDQ12" s="521"/>
      <c r="DDU12" s="521"/>
      <c r="DDY12" s="521"/>
      <c r="DEC12" s="521"/>
      <c r="DEG12" s="521"/>
      <c r="DEK12" s="521"/>
      <c r="DEO12" s="521"/>
      <c r="DES12" s="521"/>
      <c r="DEW12" s="521"/>
      <c r="DFA12" s="521"/>
      <c r="DFE12" s="521"/>
      <c r="DFI12" s="521"/>
      <c r="DFM12" s="521"/>
      <c r="DFQ12" s="521"/>
      <c r="DFU12" s="521"/>
      <c r="DFY12" s="521"/>
      <c r="DGC12" s="521"/>
      <c r="DGG12" s="521"/>
      <c r="DGK12" s="521"/>
      <c r="DGO12" s="521"/>
      <c r="DGS12" s="521"/>
      <c r="DGW12" s="521"/>
      <c r="DHA12" s="521"/>
      <c r="DHE12" s="521"/>
      <c r="DHI12" s="521"/>
      <c r="DHM12" s="521"/>
      <c r="DHQ12" s="521"/>
      <c r="DHU12" s="521"/>
      <c r="DHY12" s="521"/>
      <c r="DIC12" s="521"/>
      <c r="DIG12" s="521"/>
      <c r="DIK12" s="521"/>
      <c r="DIO12" s="521"/>
      <c r="DIS12" s="521"/>
      <c r="DIW12" s="521"/>
      <c r="DJA12" s="521"/>
      <c r="DJE12" s="521"/>
      <c r="DJI12" s="521"/>
      <c r="DJM12" s="521"/>
      <c r="DJQ12" s="521"/>
      <c r="DJU12" s="521"/>
      <c r="DJY12" s="521"/>
      <c r="DKC12" s="521"/>
      <c r="DKG12" s="521"/>
      <c r="DKK12" s="521"/>
      <c r="DKO12" s="521"/>
      <c r="DKS12" s="521"/>
      <c r="DKW12" s="521"/>
      <c r="DLA12" s="521"/>
      <c r="DLE12" s="521"/>
      <c r="DLI12" s="521"/>
      <c r="DLM12" s="521"/>
      <c r="DLQ12" s="521"/>
      <c r="DLU12" s="521"/>
      <c r="DLY12" s="521"/>
      <c r="DMC12" s="521"/>
      <c r="DMG12" s="521"/>
      <c r="DMK12" s="521"/>
      <c r="DMO12" s="521"/>
      <c r="DMS12" s="521"/>
      <c r="DMW12" s="521"/>
      <c r="DNA12" s="521"/>
      <c r="DNE12" s="521"/>
      <c r="DNI12" s="521"/>
      <c r="DNM12" s="521"/>
      <c r="DNQ12" s="521"/>
      <c r="DNU12" s="521"/>
      <c r="DNY12" s="521"/>
      <c r="DOC12" s="521"/>
      <c r="DOG12" s="521"/>
      <c r="DOK12" s="521"/>
      <c r="DOO12" s="521"/>
      <c r="DOS12" s="521"/>
      <c r="DOW12" s="521"/>
      <c r="DPA12" s="521"/>
      <c r="DPE12" s="521"/>
      <c r="DPI12" s="521"/>
      <c r="DPM12" s="521"/>
      <c r="DPQ12" s="521"/>
      <c r="DPU12" s="521"/>
      <c r="DPY12" s="521"/>
      <c r="DQC12" s="521"/>
      <c r="DQG12" s="521"/>
      <c r="DQK12" s="521"/>
      <c r="DQO12" s="521"/>
      <c r="DQS12" s="521"/>
      <c r="DQW12" s="521"/>
      <c r="DRA12" s="521"/>
      <c r="DRE12" s="521"/>
      <c r="DRI12" s="521"/>
      <c r="DRM12" s="521"/>
      <c r="DRQ12" s="521"/>
      <c r="DRU12" s="521"/>
      <c r="DRY12" s="521"/>
      <c r="DSC12" s="521"/>
      <c r="DSG12" s="521"/>
      <c r="DSK12" s="521"/>
      <c r="DSO12" s="521"/>
      <c r="DSS12" s="521"/>
      <c r="DSW12" s="521"/>
      <c r="DTA12" s="521"/>
      <c r="DTE12" s="521"/>
      <c r="DTI12" s="521"/>
      <c r="DTM12" s="521"/>
      <c r="DTQ12" s="521"/>
      <c r="DTU12" s="521"/>
      <c r="DTY12" s="521"/>
      <c r="DUC12" s="521"/>
      <c r="DUG12" s="521"/>
      <c r="DUK12" s="521"/>
      <c r="DUO12" s="521"/>
      <c r="DUS12" s="521"/>
      <c r="DUW12" s="521"/>
      <c r="DVA12" s="521"/>
      <c r="DVE12" s="521"/>
      <c r="DVI12" s="521"/>
      <c r="DVM12" s="521"/>
      <c r="DVQ12" s="521"/>
      <c r="DVU12" s="521"/>
      <c r="DVY12" s="521"/>
      <c r="DWC12" s="521"/>
      <c r="DWG12" s="521"/>
      <c r="DWK12" s="521"/>
      <c r="DWO12" s="521"/>
      <c r="DWS12" s="521"/>
      <c r="DWW12" s="521"/>
      <c r="DXA12" s="521"/>
      <c r="DXE12" s="521"/>
      <c r="DXI12" s="521"/>
      <c r="DXM12" s="521"/>
      <c r="DXQ12" s="521"/>
      <c r="DXU12" s="521"/>
      <c r="DXY12" s="521"/>
      <c r="DYC12" s="521"/>
      <c r="DYG12" s="521"/>
      <c r="DYK12" s="521"/>
      <c r="DYO12" s="521"/>
      <c r="DYS12" s="521"/>
      <c r="DYW12" s="521"/>
      <c r="DZA12" s="521"/>
      <c r="DZE12" s="521"/>
      <c r="DZI12" s="521"/>
      <c r="DZM12" s="521"/>
      <c r="DZQ12" s="521"/>
      <c r="DZU12" s="521"/>
      <c r="DZY12" s="521"/>
      <c r="EAC12" s="521"/>
      <c r="EAG12" s="521"/>
      <c r="EAK12" s="521"/>
      <c r="EAO12" s="521"/>
      <c r="EAS12" s="521"/>
      <c r="EAW12" s="521"/>
      <c r="EBA12" s="521"/>
      <c r="EBE12" s="521"/>
      <c r="EBI12" s="521"/>
      <c r="EBM12" s="521"/>
      <c r="EBQ12" s="521"/>
      <c r="EBU12" s="521"/>
      <c r="EBY12" s="521"/>
      <c r="ECC12" s="521"/>
      <c r="ECG12" s="521"/>
      <c r="ECK12" s="521"/>
      <c r="ECO12" s="521"/>
      <c r="ECS12" s="521"/>
      <c r="ECW12" s="521"/>
      <c r="EDA12" s="521"/>
      <c r="EDE12" s="521"/>
      <c r="EDI12" s="521"/>
      <c r="EDM12" s="521"/>
      <c r="EDQ12" s="521"/>
      <c r="EDU12" s="521"/>
      <c r="EDY12" s="521"/>
      <c r="EEC12" s="521"/>
      <c r="EEG12" s="521"/>
      <c r="EEK12" s="521"/>
      <c r="EEO12" s="521"/>
      <c r="EES12" s="521"/>
      <c r="EEW12" s="521"/>
      <c r="EFA12" s="521"/>
      <c r="EFE12" s="521"/>
      <c r="EFI12" s="521"/>
      <c r="EFM12" s="521"/>
      <c r="EFQ12" s="521"/>
      <c r="EFU12" s="521"/>
      <c r="EFY12" s="521"/>
      <c r="EGC12" s="521"/>
      <c r="EGG12" s="521"/>
      <c r="EGK12" s="521"/>
      <c r="EGO12" s="521"/>
      <c r="EGS12" s="521"/>
      <c r="EGW12" s="521"/>
      <c r="EHA12" s="521"/>
      <c r="EHE12" s="521"/>
      <c r="EHI12" s="521"/>
      <c r="EHM12" s="521"/>
      <c r="EHQ12" s="521"/>
      <c r="EHU12" s="521"/>
      <c r="EHY12" s="521"/>
      <c r="EIC12" s="521"/>
      <c r="EIG12" s="521"/>
      <c r="EIK12" s="521"/>
      <c r="EIO12" s="521"/>
      <c r="EIS12" s="521"/>
      <c r="EIW12" s="521"/>
      <c r="EJA12" s="521"/>
      <c r="EJE12" s="521"/>
      <c r="EJI12" s="521"/>
      <c r="EJM12" s="521"/>
      <c r="EJQ12" s="521"/>
      <c r="EJU12" s="521"/>
      <c r="EJY12" s="521"/>
      <c r="EKC12" s="521"/>
      <c r="EKG12" s="521"/>
      <c r="EKK12" s="521"/>
      <c r="EKO12" s="521"/>
      <c r="EKS12" s="521"/>
      <c r="EKW12" s="521"/>
      <c r="ELA12" s="521"/>
      <c r="ELE12" s="521"/>
      <c r="ELI12" s="521"/>
      <c r="ELM12" s="521"/>
      <c r="ELQ12" s="521"/>
      <c r="ELU12" s="521"/>
      <c r="ELY12" s="521"/>
      <c r="EMC12" s="521"/>
      <c r="EMG12" s="521"/>
      <c r="EMK12" s="521"/>
      <c r="EMO12" s="521"/>
      <c r="EMS12" s="521"/>
      <c r="EMW12" s="521"/>
      <c r="ENA12" s="521"/>
      <c r="ENE12" s="521"/>
      <c r="ENI12" s="521"/>
      <c r="ENM12" s="521"/>
      <c r="ENQ12" s="521"/>
      <c r="ENU12" s="521"/>
      <c r="ENY12" s="521"/>
      <c r="EOC12" s="521"/>
      <c r="EOG12" s="521"/>
      <c r="EOK12" s="521"/>
      <c r="EOO12" s="521"/>
      <c r="EOS12" s="521"/>
      <c r="EOW12" s="521"/>
      <c r="EPA12" s="521"/>
      <c r="EPE12" s="521"/>
      <c r="EPI12" s="521"/>
      <c r="EPM12" s="521"/>
      <c r="EPQ12" s="521"/>
      <c r="EPU12" s="521"/>
      <c r="EPY12" s="521"/>
      <c r="EQC12" s="521"/>
      <c r="EQG12" s="521"/>
      <c r="EQK12" s="521"/>
      <c r="EQO12" s="521"/>
      <c r="EQS12" s="521"/>
      <c r="EQW12" s="521"/>
      <c r="ERA12" s="521"/>
      <c r="ERE12" s="521"/>
      <c r="ERI12" s="521"/>
      <c r="ERM12" s="521"/>
      <c r="ERQ12" s="521"/>
      <c r="ERU12" s="521"/>
      <c r="ERY12" s="521"/>
      <c r="ESC12" s="521"/>
      <c r="ESG12" s="521"/>
      <c r="ESK12" s="521"/>
      <c r="ESO12" s="521"/>
      <c r="ESS12" s="521"/>
      <c r="ESW12" s="521"/>
      <c r="ETA12" s="521"/>
      <c r="ETE12" s="521"/>
      <c r="ETI12" s="521"/>
      <c r="ETM12" s="521"/>
      <c r="ETQ12" s="521"/>
      <c r="ETU12" s="521"/>
      <c r="ETY12" s="521"/>
      <c r="EUC12" s="521"/>
      <c r="EUG12" s="521"/>
      <c r="EUK12" s="521"/>
      <c r="EUO12" s="521"/>
      <c r="EUS12" s="521"/>
      <c r="EUW12" s="521"/>
      <c r="EVA12" s="521"/>
      <c r="EVE12" s="521"/>
      <c r="EVI12" s="521"/>
      <c r="EVM12" s="521"/>
      <c r="EVQ12" s="521"/>
      <c r="EVU12" s="521"/>
      <c r="EVY12" s="521"/>
      <c r="EWC12" s="521"/>
      <c r="EWG12" s="521"/>
      <c r="EWK12" s="521"/>
      <c r="EWO12" s="521"/>
      <c r="EWS12" s="521"/>
      <c r="EWW12" s="521"/>
      <c r="EXA12" s="521"/>
      <c r="EXE12" s="521"/>
      <c r="EXI12" s="521"/>
      <c r="EXM12" s="521"/>
      <c r="EXQ12" s="521"/>
      <c r="EXU12" s="521"/>
      <c r="EXY12" s="521"/>
      <c r="EYC12" s="521"/>
      <c r="EYG12" s="521"/>
      <c r="EYK12" s="521"/>
      <c r="EYO12" s="521"/>
      <c r="EYS12" s="521"/>
      <c r="EYW12" s="521"/>
      <c r="EZA12" s="521"/>
      <c r="EZE12" s="521"/>
      <c r="EZI12" s="521"/>
      <c r="EZM12" s="521"/>
      <c r="EZQ12" s="521"/>
      <c r="EZU12" s="521"/>
      <c r="EZY12" s="521"/>
      <c r="FAC12" s="521"/>
      <c r="FAG12" s="521"/>
      <c r="FAK12" s="521"/>
      <c r="FAO12" s="521"/>
      <c r="FAS12" s="521"/>
      <c r="FAW12" s="521"/>
      <c r="FBA12" s="521"/>
      <c r="FBE12" s="521"/>
      <c r="FBI12" s="521"/>
      <c r="FBM12" s="521"/>
      <c r="FBQ12" s="521"/>
      <c r="FBU12" s="521"/>
      <c r="FBY12" s="521"/>
      <c r="FCC12" s="521"/>
      <c r="FCG12" s="521"/>
      <c r="FCK12" s="521"/>
      <c r="FCO12" s="521"/>
      <c r="FCS12" s="521"/>
      <c r="FCW12" s="521"/>
      <c r="FDA12" s="521"/>
      <c r="FDE12" s="521"/>
      <c r="FDI12" s="521"/>
      <c r="FDM12" s="521"/>
      <c r="FDQ12" s="521"/>
      <c r="FDU12" s="521"/>
      <c r="FDY12" s="521"/>
      <c r="FEC12" s="521"/>
      <c r="FEG12" s="521"/>
      <c r="FEK12" s="521"/>
      <c r="FEO12" s="521"/>
      <c r="FES12" s="521"/>
      <c r="FEW12" s="521"/>
      <c r="FFA12" s="521"/>
      <c r="FFE12" s="521"/>
      <c r="FFI12" s="521"/>
      <c r="FFM12" s="521"/>
      <c r="FFQ12" s="521"/>
      <c r="FFU12" s="521"/>
      <c r="FFY12" s="521"/>
      <c r="FGC12" s="521"/>
      <c r="FGG12" s="521"/>
      <c r="FGK12" s="521"/>
      <c r="FGO12" s="521"/>
      <c r="FGS12" s="521"/>
      <c r="FGW12" s="521"/>
      <c r="FHA12" s="521"/>
      <c r="FHE12" s="521"/>
      <c r="FHI12" s="521"/>
      <c r="FHM12" s="521"/>
      <c r="FHQ12" s="521"/>
      <c r="FHU12" s="521"/>
      <c r="FHY12" s="521"/>
      <c r="FIC12" s="521"/>
      <c r="FIG12" s="521"/>
      <c r="FIK12" s="521"/>
      <c r="FIO12" s="521"/>
      <c r="FIS12" s="521"/>
      <c r="FIW12" s="521"/>
      <c r="FJA12" s="521"/>
      <c r="FJE12" s="521"/>
      <c r="FJI12" s="521"/>
      <c r="FJM12" s="521"/>
      <c r="FJQ12" s="521"/>
      <c r="FJU12" s="521"/>
      <c r="FJY12" s="521"/>
      <c r="FKC12" s="521"/>
      <c r="FKG12" s="521"/>
      <c r="FKK12" s="521"/>
      <c r="FKO12" s="521"/>
      <c r="FKS12" s="521"/>
      <c r="FKW12" s="521"/>
      <c r="FLA12" s="521"/>
      <c r="FLE12" s="521"/>
      <c r="FLI12" s="521"/>
      <c r="FLM12" s="521"/>
      <c r="FLQ12" s="521"/>
      <c r="FLU12" s="521"/>
      <c r="FLY12" s="521"/>
      <c r="FMC12" s="521"/>
      <c r="FMG12" s="521"/>
      <c r="FMK12" s="521"/>
      <c r="FMO12" s="521"/>
      <c r="FMS12" s="521"/>
      <c r="FMW12" s="521"/>
      <c r="FNA12" s="521"/>
      <c r="FNE12" s="521"/>
      <c r="FNI12" s="521"/>
      <c r="FNM12" s="521"/>
      <c r="FNQ12" s="521"/>
      <c r="FNU12" s="521"/>
      <c r="FNY12" s="521"/>
      <c r="FOC12" s="521"/>
      <c r="FOG12" s="521"/>
      <c r="FOK12" s="521"/>
      <c r="FOO12" s="521"/>
      <c r="FOS12" s="521"/>
      <c r="FOW12" s="521"/>
      <c r="FPA12" s="521"/>
      <c r="FPE12" s="521"/>
      <c r="FPI12" s="521"/>
      <c r="FPM12" s="521"/>
      <c r="FPQ12" s="521"/>
      <c r="FPU12" s="521"/>
      <c r="FPY12" s="521"/>
      <c r="FQC12" s="521"/>
      <c r="FQG12" s="521"/>
      <c r="FQK12" s="521"/>
      <c r="FQO12" s="521"/>
      <c r="FQS12" s="521"/>
      <c r="FQW12" s="521"/>
      <c r="FRA12" s="521"/>
      <c r="FRE12" s="521"/>
      <c r="FRI12" s="521"/>
      <c r="FRM12" s="521"/>
      <c r="FRQ12" s="521"/>
      <c r="FRU12" s="521"/>
      <c r="FRY12" s="521"/>
      <c r="FSC12" s="521"/>
      <c r="FSG12" s="521"/>
      <c r="FSK12" s="521"/>
      <c r="FSO12" s="521"/>
      <c r="FSS12" s="521"/>
      <c r="FSW12" s="521"/>
      <c r="FTA12" s="521"/>
      <c r="FTE12" s="521"/>
      <c r="FTI12" s="521"/>
      <c r="FTM12" s="521"/>
      <c r="FTQ12" s="521"/>
      <c r="FTU12" s="521"/>
      <c r="FTY12" s="521"/>
      <c r="FUC12" s="521"/>
      <c r="FUG12" s="521"/>
      <c r="FUK12" s="521"/>
      <c r="FUO12" s="521"/>
      <c r="FUS12" s="521"/>
      <c r="FUW12" s="521"/>
      <c r="FVA12" s="521"/>
      <c r="FVE12" s="521"/>
      <c r="FVI12" s="521"/>
      <c r="FVM12" s="521"/>
      <c r="FVQ12" s="521"/>
      <c r="FVU12" s="521"/>
      <c r="FVY12" s="521"/>
      <c r="FWC12" s="521"/>
      <c r="FWG12" s="521"/>
      <c r="FWK12" s="521"/>
      <c r="FWO12" s="521"/>
      <c r="FWS12" s="521"/>
      <c r="FWW12" s="521"/>
      <c r="FXA12" s="521"/>
      <c r="FXE12" s="521"/>
      <c r="FXI12" s="521"/>
      <c r="FXM12" s="521"/>
      <c r="FXQ12" s="521"/>
      <c r="FXU12" s="521"/>
      <c r="FXY12" s="521"/>
      <c r="FYC12" s="521"/>
      <c r="FYG12" s="521"/>
      <c r="FYK12" s="521"/>
      <c r="FYO12" s="521"/>
      <c r="FYS12" s="521"/>
      <c r="FYW12" s="521"/>
      <c r="FZA12" s="521"/>
      <c r="FZE12" s="521"/>
      <c r="FZI12" s="521"/>
      <c r="FZM12" s="521"/>
      <c r="FZQ12" s="521"/>
      <c r="FZU12" s="521"/>
      <c r="FZY12" s="521"/>
      <c r="GAC12" s="521"/>
      <c r="GAG12" s="521"/>
      <c r="GAK12" s="521"/>
      <c r="GAO12" s="521"/>
      <c r="GAS12" s="521"/>
      <c r="GAW12" s="521"/>
      <c r="GBA12" s="521"/>
      <c r="GBE12" s="521"/>
      <c r="GBI12" s="521"/>
      <c r="GBM12" s="521"/>
      <c r="GBQ12" s="521"/>
      <c r="GBU12" s="521"/>
      <c r="GBY12" s="521"/>
      <c r="GCC12" s="521"/>
      <c r="GCG12" s="521"/>
      <c r="GCK12" s="521"/>
      <c r="GCO12" s="521"/>
      <c r="GCS12" s="521"/>
      <c r="GCW12" s="521"/>
      <c r="GDA12" s="521"/>
      <c r="GDE12" s="521"/>
      <c r="GDI12" s="521"/>
      <c r="GDM12" s="521"/>
      <c r="GDQ12" s="521"/>
      <c r="GDU12" s="521"/>
      <c r="GDY12" s="521"/>
      <c r="GEC12" s="521"/>
      <c r="GEG12" s="521"/>
      <c r="GEK12" s="521"/>
      <c r="GEO12" s="521"/>
      <c r="GES12" s="521"/>
      <c r="GEW12" s="521"/>
      <c r="GFA12" s="521"/>
      <c r="GFE12" s="521"/>
      <c r="GFI12" s="521"/>
      <c r="GFM12" s="521"/>
      <c r="GFQ12" s="521"/>
      <c r="GFU12" s="521"/>
      <c r="GFY12" s="521"/>
      <c r="GGC12" s="521"/>
      <c r="GGG12" s="521"/>
      <c r="GGK12" s="521"/>
      <c r="GGO12" s="521"/>
      <c r="GGS12" s="521"/>
      <c r="GGW12" s="521"/>
      <c r="GHA12" s="521"/>
      <c r="GHE12" s="521"/>
      <c r="GHI12" s="521"/>
      <c r="GHM12" s="521"/>
      <c r="GHQ12" s="521"/>
      <c r="GHU12" s="521"/>
      <c r="GHY12" s="521"/>
      <c r="GIC12" s="521"/>
      <c r="GIG12" s="521"/>
      <c r="GIK12" s="521"/>
      <c r="GIO12" s="521"/>
      <c r="GIS12" s="521"/>
      <c r="GIW12" s="521"/>
      <c r="GJA12" s="521"/>
      <c r="GJE12" s="521"/>
      <c r="GJI12" s="521"/>
      <c r="GJM12" s="521"/>
      <c r="GJQ12" s="521"/>
      <c r="GJU12" s="521"/>
      <c r="GJY12" s="521"/>
      <c r="GKC12" s="521"/>
      <c r="GKG12" s="521"/>
      <c r="GKK12" s="521"/>
      <c r="GKO12" s="521"/>
      <c r="GKS12" s="521"/>
      <c r="GKW12" s="521"/>
      <c r="GLA12" s="521"/>
      <c r="GLE12" s="521"/>
      <c r="GLI12" s="521"/>
      <c r="GLM12" s="521"/>
      <c r="GLQ12" s="521"/>
      <c r="GLU12" s="521"/>
      <c r="GLY12" s="521"/>
      <c r="GMC12" s="521"/>
      <c r="GMG12" s="521"/>
      <c r="GMK12" s="521"/>
      <c r="GMO12" s="521"/>
      <c r="GMS12" s="521"/>
      <c r="GMW12" s="521"/>
      <c r="GNA12" s="521"/>
      <c r="GNE12" s="521"/>
      <c r="GNI12" s="521"/>
      <c r="GNM12" s="521"/>
      <c r="GNQ12" s="521"/>
      <c r="GNU12" s="521"/>
      <c r="GNY12" s="521"/>
      <c r="GOC12" s="521"/>
      <c r="GOG12" s="521"/>
      <c r="GOK12" s="521"/>
      <c r="GOO12" s="521"/>
      <c r="GOS12" s="521"/>
      <c r="GOW12" s="521"/>
      <c r="GPA12" s="521"/>
      <c r="GPE12" s="521"/>
      <c r="GPI12" s="521"/>
      <c r="GPM12" s="521"/>
      <c r="GPQ12" s="521"/>
      <c r="GPU12" s="521"/>
      <c r="GPY12" s="521"/>
      <c r="GQC12" s="521"/>
      <c r="GQG12" s="521"/>
      <c r="GQK12" s="521"/>
      <c r="GQO12" s="521"/>
      <c r="GQS12" s="521"/>
      <c r="GQW12" s="521"/>
      <c r="GRA12" s="521"/>
      <c r="GRE12" s="521"/>
      <c r="GRI12" s="521"/>
      <c r="GRM12" s="521"/>
      <c r="GRQ12" s="521"/>
      <c r="GRU12" s="521"/>
      <c r="GRY12" s="521"/>
      <c r="GSC12" s="521"/>
      <c r="GSG12" s="521"/>
      <c r="GSK12" s="521"/>
      <c r="GSO12" s="521"/>
      <c r="GSS12" s="521"/>
      <c r="GSW12" s="521"/>
      <c r="GTA12" s="521"/>
      <c r="GTE12" s="521"/>
      <c r="GTI12" s="521"/>
      <c r="GTM12" s="521"/>
      <c r="GTQ12" s="521"/>
      <c r="GTU12" s="521"/>
      <c r="GTY12" s="521"/>
      <c r="GUC12" s="521"/>
      <c r="GUG12" s="521"/>
      <c r="GUK12" s="521"/>
      <c r="GUO12" s="521"/>
      <c r="GUS12" s="521"/>
      <c r="GUW12" s="521"/>
      <c r="GVA12" s="521"/>
      <c r="GVE12" s="521"/>
      <c r="GVI12" s="521"/>
      <c r="GVM12" s="521"/>
      <c r="GVQ12" s="521"/>
      <c r="GVU12" s="521"/>
      <c r="GVY12" s="521"/>
      <c r="GWC12" s="521"/>
      <c r="GWG12" s="521"/>
      <c r="GWK12" s="521"/>
      <c r="GWO12" s="521"/>
      <c r="GWS12" s="521"/>
      <c r="GWW12" s="521"/>
      <c r="GXA12" s="521"/>
      <c r="GXE12" s="521"/>
      <c r="GXI12" s="521"/>
      <c r="GXM12" s="521"/>
      <c r="GXQ12" s="521"/>
      <c r="GXU12" s="521"/>
      <c r="GXY12" s="521"/>
      <c r="GYC12" s="521"/>
      <c r="GYG12" s="521"/>
      <c r="GYK12" s="521"/>
      <c r="GYO12" s="521"/>
      <c r="GYS12" s="521"/>
      <c r="GYW12" s="521"/>
      <c r="GZA12" s="521"/>
      <c r="GZE12" s="521"/>
      <c r="GZI12" s="521"/>
      <c r="GZM12" s="521"/>
      <c r="GZQ12" s="521"/>
      <c r="GZU12" s="521"/>
      <c r="GZY12" s="521"/>
      <c r="HAC12" s="521"/>
      <c r="HAG12" s="521"/>
      <c r="HAK12" s="521"/>
      <c r="HAO12" s="521"/>
      <c r="HAS12" s="521"/>
      <c r="HAW12" s="521"/>
      <c r="HBA12" s="521"/>
      <c r="HBE12" s="521"/>
      <c r="HBI12" s="521"/>
      <c r="HBM12" s="521"/>
      <c r="HBQ12" s="521"/>
      <c r="HBU12" s="521"/>
      <c r="HBY12" s="521"/>
      <c r="HCC12" s="521"/>
      <c r="HCG12" s="521"/>
      <c r="HCK12" s="521"/>
      <c r="HCO12" s="521"/>
      <c r="HCS12" s="521"/>
      <c r="HCW12" s="521"/>
      <c r="HDA12" s="521"/>
      <c r="HDE12" s="521"/>
      <c r="HDI12" s="521"/>
      <c r="HDM12" s="521"/>
      <c r="HDQ12" s="521"/>
      <c r="HDU12" s="521"/>
      <c r="HDY12" s="521"/>
      <c r="HEC12" s="521"/>
      <c r="HEG12" s="521"/>
      <c r="HEK12" s="521"/>
      <c r="HEO12" s="521"/>
      <c r="HES12" s="521"/>
      <c r="HEW12" s="521"/>
      <c r="HFA12" s="521"/>
      <c r="HFE12" s="521"/>
      <c r="HFI12" s="521"/>
      <c r="HFM12" s="521"/>
      <c r="HFQ12" s="521"/>
      <c r="HFU12" s="521"/>
      <c r="HFY12" s="521"/>
      <c r="HGC12" s="521"/>
      <c r="HGG12" s="521"/>
      <c r="HGK12" s="521"/>
      <c r="HGO12" s="521"/>
      <c r="HGS12" s="521"/>
      <c r="HGW12" s="521"/>
      <c r="HHA12" s="521"/>
      <c r="HHE12" s="521"/>
      <c r="HHI12" s="521"/>
      <c r="HHM12" s="521"/>
      <c r="HHQ12" s="521"/>
      <c r="HHU12" s="521"/>
      <c r="HHY12" s="521"/>
      <c r="HIC12" s="521"/>
      <c r="HIG12" s="521"/>
      <c r="HIK12" s="521"/>
      <c r="HIO12" s="521"/>
      <c r="HIS12" s="521"/>
      <c r="HIW12" s="521"/>
      <c r="HJA12" s="521"/>
      <c r="HJE12" s="521"/>
      <c r="HJI12" s="521"/>
      <c r="HJM12" s="521"/>
      <c r="HJQ12" s="521"/>
      <c r="HJU12" s="521"/>
      <c r="HJY12" s="521"/>
      <c r="HKC12" s="521"/>
      <c r="HKG12" s="521"/>
      <c r="HKK12" s="521"/>
      <c r="HKO12" s="521"/>
      <c r="HKS12" s="521"/>
      <c r="HKW12" s="521"/>
      <c r="HLA12" s="521"/>
      <c r="HLE12" s="521"/>
      <c r="HLI12" s="521"/>
      <c r="HLM12" s="521"/>
      <c r="HLQ12" s="521"/>
      <c r="HLU12" s="521"/>
      <c r="HLY12" s="521"/>
      <c r="HMC12" s="521"/>
      <c r="HMG12" s="521"/>
      <c r="HMK12" s="521"/>
      <c r="HMO12" s="521"/>
      <c r="HMS12" s="521"/>
      <c r="HMW12" s="521"/>
      <c r="HNA12" s="521"/>
      <c r="HNE12" s="521"/>
      <c r="HNI12" s="521"/>
      <c r="HNM12" s="521"/>
      <c r="HNQ12" s="521"/>
      <c r="HNU12" s="521"/>
      <c r="HNY12" s="521"/>
      <c r="HOC12" s="521"/>
      <c r="HOG12" s="521"/>
      <c r="HOK12" s="521"/>
      <c r="HOO12" s="521"/>
      <c r="HOS12" s="521"/>
      <c r="HOW12" s="521"/>
      <c r="HPA12" s="521"/>
      <c r="HPE12" s="521"/>
      <c r="HPI12" s="521"/>
      <c r="HPM12" s="521"/>
      <c r="HPQ12" s="521"/>
      <c r="HPU12" s="521"/>
      <c r="HPY12" s="521"/>
      <c r="HQC12" s="521"/>
      <c r="HQG12" s="521"/>
      <c r="HQK12" s="521"/>
      <c r="HQO12" s="521"/>
      <c r="HQS12" s="521"/>
      <c r="HQW12" s="521"/>
      <c r="HRA12" s="521"/>
      <c r="HRE12" s="521"/>
      <c r="HRI12" s="521"/>
      <c r="HRM12" s="521"/>
      <c r="HRQ12" s="521"/>
      <c r="HRU12" s="521"/>
      <c r="HRY12" s="521"/>
      <c r="HSC12" s="521"/>
      <c r="HSG12" s="521"/>
      <c r="HSK12" s="521"/>
      <c r="HSO12" s="521"/>
      <c r="HSS12" s="521"/>
      <c r="HSW12" s="521"/>
      <c r="HTA12" s="521"/>
      <c r="HTE12" s="521"/>
      <c r="HTI12" s="521"/>
      <c r="HTM12" s="521"/>
      <c r="HTQ12" s="521"/>
      <c r="HTU12" s="521"/>
      <c r="HTY12" s="521"/>
      <c r="HUC12" s="521"/>
      <c r="HUG12" s="521"/>
      <c r="HUK12" s="521"/>
      <c r="HUO12" s="521"/>
      <c r="HUS12" s="521"/>
      <c r="HUW12" s="521"/>
      <c r="HVA12" s="521"/>
      <c r="HVE12" s="521"/>
      <c r="HVI12" s="521"/>
      <c r="HVM12" s="521"/>
      <c r="HVQ12" s="521"/>
      <c r="HVU12" s="521"/>
      <c r="HVY12" s="521"/>
      <c r="HWC12" s="521"/>
      <c r="HWG12" s="521"/>
      <c r="HWK12" s="521"/>
      <c r="HWO12" s="521"/>
      <c r="HWS12" s="521"/>
      <c r="HWW12" s="521"/>
      <c r="HXA12" s="521"/>
      <c r="HXE12" s="521"/>
      <c r="HXI12" s="521"/>
      <c r="HXM12" s="521"/>
      <c r="HXQ12" s="521"/>
      <c r="HXU12" s="521"/>
      <c r="HXY12" s="521"/>
      <c r="HYC12" s="521"/>
      <c r="HYG12" s="521"/>
      <c r="HYK12" s="521"/>
      <c r="HYO12" s="521"/>
      <c r="HYS12" s="521"/>
      <c r="HYW12" s="521"/>
      <c r="HZA12" s="521"/>
      <c r="HZE12" s="521"/>
      <c r="HZI12" s="521"/>
      <c r="HZM12" s="521"/>
      <c r="HZQ12" s="521"/>
      <c r="HZU12" s="521"/>
      <c r="HZY12" s="521"/>
      <c r="IAC12" s="521"/>
      <c r="IAG12" s="521"/>
      <c r="IAK12" s="521"/>
      <c r="IAO12" s="521"/>
      <c r="IAS12" s="521"/>
      <c r="IAW12" s="521"/>
      <c r="IBA12" s="521"/>
      <c r="IBE12" s="521"/>
      <c r="IBI12" s="521"/>
      <c r="IBM12" s="521"/>
      <c r="IBQ12" s="521"/>
      <c r="IBU12" s="521"/>
      <c r="IBY12" s="521"/>
      <c r="ICC12" s="521"/>
      <c r="ICG12" s="521"/>
      <c r="ICK12" s="521"/>
      <c r="ICO12" s="521"/>
      <c r="ICS12" s="521"/>
      <c r="ICW12" s="521"/>
      <c r="IDA12" s="521"/>
      <c r="IDE12" s="521"/>
      <c r="IDI12" s="521"/>
      <c r="IDM12" s="521"/>
      <c r="IDQ12" s="521"/>
      <c r="IDU12" s="521"/>
      <c r="IDY12" s="521"/>
      <c r="IEC12" s="521"/>
      <c r="IEG12" s="521"/>
      <c r="IEK12" s="521"/>
      <c r="IEO12" s="521"/>
      <c r="IES12" s="521"/>
      <c r="IEW12" s="521"/>
      <c r="IFA12" s="521"/>
      <c r="IFE12" s="521"/>
      <c r="IFI12" s="521"/>
      <c r="IFM12" s="521"/>
      <c r="IFQ12" s="521"/>
      <c r="IFU12" s="521"/>
      <c r="IFY12" s="521"/>
      <c r="IGC12" s="521"/>
      <c r="IGG12" s="521"/>
      <c r="IGK12" s="521"/>
      <c r="IGO12" s="521"/>
      <c r="IGS12" s="521"/>
      <c r="IGW12" s="521"/>
      <c r="IHA12" s="521"/>
      <c r="IHE12" s="521"/>
      <c r="IHI12" s="521"/>
      <c r="IHM12" s="521"/>
      <c r="IHQ12" s="521"/>
      <c r="IHU12" s="521"/>
      <c r="IHY12" s="521"/>
      <c r="IIC12" s="521"/>
      <c r="IIG12" s="521"/>
      <c r="IIK12" s="521"/>
      <c r="IIO12" s="521"/>
      <c r="IIS12" s="521"/>
      <c r="IIW12" s="521"/>
      <c r="IJA12" s="521"/>
      <c r="IJE12" s="521"/>
      <c r="IJI12" s="521"/>
      <c r="IJM12" s="521"/>
      <c r="IJQ12" s="521"/>
      <c r="IJU12" s="521"/>
      <c r="IJY12" s="521"/>
      <c r="IKC12" s="521"/>
      <c r="IKG12" s="521"/>
      <c r="IKK12" s="521"/>
      <c r="IKO12" s="521"/>
      <c r="IKS12" s="521"/>
      <c r="IKW12" s="521"/>
      <c r="ILA12" s="521"/>
      <c r="ILE12" s="521"/>
      <c r="ILI12" s="521"/>
      <c r="ILM12" s="521"/>
      <c r="ILQ12" s="521"/>
      <c r="ILU12" s="521"/>
      <c r="ILY12" s="521"/>
      <c r="IMC12" s="521"/>
      <c r="IMG12" s="521"/>
      <c r="IMK12" s="521"/>
      <c r="IMO12" s="521"/>
      <c r="IMS12" s="521"/>
      <c r="IMW12" s="521"/>
      <c r="INA12" s="521"/>
      <c r="INE12" s="521"/>
      <c r="INI12" s="521"/>
      <c r="INM12" s="521"/>
      <c r="INQ12" s="521"/>
      <c r="INU12" s="521"/>
      <c r="INY12" s="521"/>
      <c r="IOC12" s="521"/>
      <c r="IOG12" s="521"/>
      <c r="IOK12" s="521"/>
      <c r="IOO12" s="521"/>
      <c r="IOS12" s="521"/>
      <c r="IOW12" s="521"/>
      <c r="IPA12" s="521"/>
      <c r="IPE12" s="521"/>
      <c r="IPI12" s="521"/>
      <c r="IPM12" s="521"/>
      <c r="IPQ12" s="521"/>
      <c r="IPU12" s="521"/>
      <c r="IPY12" s="521"/>
      <c r="IQC12" s="521"/>
      <c r="IQG12" s="521"/>
      <c r="IQK12" s="521"/>
      <c r="IQO12" s="521"/>
      <c r="IQS12" s="521"/>
      <c r="IQW12" s="521"/>
      <c r="IRA12" s="521"/>
      <c r="IRE12" s="521"/>
      <c r="IRI12" s="521"/>
      <c r="IRM12" s="521"/>
      <c r="IRQ12" s="521"/>
      <c r="IRU12" s="521"/>
      <c r="IRY12" s="521"/>
      <c r="ISC12" s="521"/>
      <c r="ISG12" s="521"/>
      <c r="ISK12" s="521"/>
      <c r="ISO12" s="521"/>
      <c r="ISS12" s="521"/>
      <c r="ISW12" s="521"/>
      <c r="ITA12" s="521"/>
      <c r="ITE12" s="521"/>
      <c r="ITI12" s="521"/>
      <c r="ITM12" s="521"/>
      <c r="ITQ12" s="521"/>
      <c r="ITU12" s="521"/>
      <c r="ITY12" s="521"/>
      <c r="IUC12" s="521"/>
      <c r="IUG12" s="521"/>
      <c r="IUK12" s="521"/>
      <c r="IUO12" s="521"/>
      <c r="IUS12" s="521"/>
      <c r="IUW12" s="521"/>
      <c r="IVA12" s="521"/>
      <c r="IVE12" s="521"/>
      <c r="IVI12" s="521"/>
      <c r="IVM12" s="521"/>
      <c r="IVQ12" s="521"/>
      <c r="IVU12" s="521"/>
      <c r="IVY12" s="521"/>
      <c r="IWC12" s="521"/>
      <c r="IWG12" s="521"/>
      <c r="IWK12" s="521"/>
      <c r="IWO12" s="521"/>
      <c r="IWS12" s="521"/>
      <c r="IWW12" s="521"/>
      <c r="IXA12" s="521"/>
      <c r="IXE12" s="521"/>
      <c r="IXI12" s="521"/>
      <c r="IXM12" s="521"/>
      <c r="IXQ12" s="521"/>
      <c r="IXU12" s="521"/>
      <c r="IXY12" s="521"/>
      <c r="IYC12" s="521"/>
      <c r="IYG12" s="521"/>
      <c r="IYK12" s="521"/>
      <c r="IYO12" s="521"/>
      <c r="IYS12" s="521"/>
      <c r="IYW12" s="521"/>
      <c r="IZA12" s="521"/>
      <c r="IZE12" s="521"/>
      <c r="IZI12" s="521"/>
      <c r="IZM12" s="521"/>
      <c r="IZQ12" s="521"/>
      <c r="IZU12" s="521"/>
      <c r="IZY12" s="521"/>
      <c r="JAC12" s="521"/>
      <c r="JAG12" s="521"/>
      <c r="JAK12" s="521"/>
      <c r="JAO12" s="521"/>
      <c r="JAS12" s="521"/>
      <c r="JAW12" s="521"/>
      <c r="JBA12" s="521"/>
      <c r="JBE12" s="521"/>
      <c r="JBI12" s="521"/>
      <c r="JBM12" s="521"/>
      <c r="JBQ12" s="521"/>
      <c r="JBU12" s="521"/>
      <c r="JBY12" s="521"/>
      <c r="JCC12" s="521"/>
      <c r="JCG12" s="521"/>
      <c r="JCK12" s="521"/>
      <c r="JCO12" s="521"/>
      <c r="JCS12" s="521"/>
      <c r="JCW12" s="521"/>
      <c r="JDA12" s="521"/>
      <c r="JDE12" s="521"/>
      <c r="JDI12" s="521"/>
      <c r="JDM12" s="521"/>
      <c r="JDQ12" s="521"/>
      <c r="JDU12" s="521"/>
      <c r="JDY12" s="521"/>
      <c r="JEC12" s="521"/>
      <c r="JEG12" s="521"/>
      <c r="JEK12" s="521"/>
      <c r="JEO12" s="521"/>
      <c r="JES12" s="521"/>
      <c r="JEW12" s="521"/>
      <c r="JFA12" s="521"/>
      <c r="JFE12" s="521"/>
      <c r="JFI12" s="521"/>
      <c r="JFM12" s="521"/>
      <c r="JFQ12" s="521"/>
      <c r="JFU12" s="521"/>
      <c r="JFY12" s="521"/>
      <c r="JGC12" s="521"/>
      <c r="JGG12" s="521"/>
      <c r="JGK12" s="521"/>
      <c r="JGO12" s="521"/>
      <c r="JGS12" s="521"/>
      <c r="JGW12" s="521"/>
      <c r="JHA12" s="521"/>
      <c r="JHE12" s="521"/>
      <c r="JHI12" s="521"/>
      <c r="JHM12" s="521"/>
      <c r="JHQ12" s="521"/>
      <c r="JHU12" s="521"/>
      <c r="JHY12" s="521"/>
      <c r="JIC12" s="521"/>
      <c r="JIG12" s="521"/>
      <c r="JIK12" s="521"/>
      <c r="JIO12" s="521"/>
      <c r="JIS12" s="521"/>
      <c r="JIW12" s="521"/>
      <c r="JJA12" s="521"/>
      <c r="JJE12" s="521"/>
      <c r="JJI12" s="521"/>
      <c r="JJM12" s="521"/>
      <c r="JJQ12" s="521"/>
      <c r="JJU12" s="521"/>
      <c r="JJY12" s="521"/>
      <c r="JKC12" s="521"/>
      <c r="JKG12" s="521"/>
      <c r="JKK12" s="521"/>
      <c r="JKO12" s="521"/>
      <c r="JKS12" s="521"/>
      <c r="JKW12" s="521"/>
      <c r="JLA12" s="521"/>
      <c r="JLE12" s="521"/>
      <c r="JLI12" s="521"/>
      <c r="JLM12" s="521"/>
      <c r="JLQ12" s="521"/>
      <c r="JLU12" s="521"/>
      <c r="JLY12" s="521"/>
      <c r="JMC12" s="521"/>
      <c r="JMG12" s="521"/>
      <c r="JMK12" s="521"/>
      <c r="JMO12" s="521"/>
      <c r="JMS12" s="521"/>
      <c r="JMW12" s="521"/>
      <c r="JNA12" s="521"/>
      <c r="JNE12" s="521"/>
      <c r="JNI12" s="521"/>
      <c r="JNM12" s="521"/>
      <c r="JNQ12" s="521"/>
      <c r="JNU12" s="521"/>
      <c r="JNY12" s="521"/>
      <c r="JOC12" s="521"/>
      <c r="JOG12" s="521"/>
      <c r="JOK12" s="521"/>
      <c r="JOO12" s="521"/>
      <c r="JOS12" s="521"/>
      <c r="JOW12" s="521"/>
      <c r="JPA12" s="521"/>
      <c r="JPE12" s="521"/>
      <c r="JPI12" s="521"/>
      <c r="JPM12" s="521"/>
      <c r="JPQ12" s="521"/>
      <c r="JPU12" s="521"/>
      <c r="JPY12" s="521"/>
      <c r="JQC12" s="521"/>
      <c r="JQG12" s="521"/>
      <c r="JQK12" s="521"/>
      <c r="JQO12" s="521"/>
      <c r="JQS12" s="521"/>
      <c r="JQW12" s="521"/>
      <c r="JRA12" s="521"/>
      <c r="JRE12" s="521"/>
      <c r="JRI12" s="521"/>
      <c r="JRM12" s="521"/>
      <c r="JRQ12" s="521"/>
      <c r="JRU12" s="521"/>
      <c r="JRY12" s="521"/>
      <c r="JSC12" s="521"/>
      <c r="JSG12" s="521"/>
      <c r="JSK12" s="521"/>
      <c r="JSO12" s="521"/>
      <c r="JSS12" s="521"/>
      <c r="JSW12" s="521"/>
      <c r="JTA12" s="521"/>
      <c r="JTE12" s="521"/>
      <c r="JTI12" s="521"/>
      <c r="JTM12" s="521"/>
      <c r="JTQ12" s="521"/>
      <c r="JTU12" s="521"/>
      <c r="JTY12" s="521"/>
      <c r="JUC12" s="521"/>
      <c r="JUG12" s="521"/>
      <c r="JUK12" s="521"/>
      <c r="JUO12" s="521"/>
      <c r="JUS12" s="521"/>
      <c r="JUW12" s="521"/>
      <c r="JVA12" s="521"/>
      <c r="JVE12" s="521"/>
      <c r="JVI12" s="521"/>
      <c r="JVM12" s="521"/>
      <c r="JVQ12" s="521"/>
      <c r="JVU12" s="521"/>
      <c r="JVY12" s="521"/>
      <c r="JWC12" s="521"/>
      <c r="JWG12" s="521"/>
      <c r="JWK12" s="521"/>
      <c r="JWO12" s="521"/>
      <c r="JWS12" s="521"/>
      <c r="JWW12" s="521"/>
      <c r="JXA12" s="521"/>
      <c r="JXE12" s="521"/>
      <c r="JXI12" s="521"/>
      <c r="JXM12" s="521"/>
      <c r="JXQ12" s="521"/>
      <c r="JXU12" s="521"/>
      <c r="JXY12" s="521"/>
      <c r="JYC12" s="521"/>
      <c r="JYG12" s="521"/>
      <c r="JYK12" s="521"/>
      <c r="JYO12" s="521"/>
      <c r="JYS12" s="521"/>
      <c r="JYW12" s="521"/>
      <c r="JZA12" s="521"/>
      <c r="JZE12" s="521"/>
      <c r="JZI12" s="521"/>
      <c r="JZM12" s="521"/>
      <c r="JZQ12" s="521"/>
      <c r="JZU12" s="521"/>
      <c r="JZY12" s="521"/>
      <c r="KAC12" s="521"/>
      <c r="KAG12" s="521"/>
      <c r="KAK12" s="521"/>
      <c r="KAO12" s="521"/>
      <c r="KAS12" s="521"/>
      <c r="KAW12" s="521"/>
      <c r="KBA12" s="521"/>
      <c r="KBE12" s="521"/>
      <c r="KBI12" s="521"/>
      <c r="KBM12" s="521"/>
      <c r="KBQ12" s="521"/>
      <c r="KBU12" s="521"/>
      <c r="KBY12" s="521"/>
      <c r="KCC12" s="521"/>
      <c r="KCG12" s="521"/>
      <c r="KCK12" s="521"/>
      <c r="KCO12" s="521"/>
      <c r="KCS12" s="521"/>
      <c r="KCW12" s="521"/>
      <c r="KDA12" s="521"/>
      <c r="KDE12" s="521"/>
      <c r="KDI12" s="521"/>
      <c r="KDM12" s="521"/>
      <c r="KDQ12" s="521"/>
      <c r="KDU12" s="521"/>
      <c r="KDY12" s="521"/>
      <c r="KEC12" s="521"/>
      <c r="KEG12" s="521"/>
      <c r="KEK12" s="521"/>
      <c r="KEO12" s="521"/>
      <c r="KES12" s="521"/>
      <c r="KEW12" s="521"/>
      <c r="KFA12" s="521"/>
      <c r="KFE12" s="521"/>
      <c r="KFI12" s="521"/>
      <c r="KFM12" s="521"/>
      <c r="KFQ12" s="521"/>
      <c r="KFU12" s="521"/>
      <c r="KFY12" s="521"/>
      <c r="KGC12" s="521"/>
      <c r="KGG12" s="521"/>
      <c r="KGK12" s="521"/>
      <c r="KGO12" s="521"/>
      <c r="KGS12" s="521"/>
      <c r="KGW12" s="521"/>
      <c r="KHA12" s="521"/>
      <c r="KHE12" s="521"/>
      <c r="KHI12" s="521"/>
      <c r="KHM12" s="521"/>
      <c r="KHQ12" s="521"/>
      <c r="KHU12" s="521"/>
      <c r="KHY12" s="521"/>
      <c r="KIC12" s="521"/>
      <c r="KIG12" s="521"/>
      <c r="KIK12" s="521"/>
      <c r="KIO12" s="521"/>
      <c r="KIS12" s="521"/>
      <c r="KIW12" s="521"/>
      <c r="KJA12" s="521"/>
      <c r="KJE12" s="521"/>
      <c r="KJI12" s="521"/>
      <c r="KJM12" s="521"/>
      <c r="KJQ12" s="521"/>
      <c r="KJU12" s="521"/>
      <c r="KJY12" s="521"/>
      <c r="KKC12" s="521"/>
      <c r="KKG12" s="521"/>
      <c r="KKK12" s="521"/>
      <c r="KKO12" s="521"/>
      <c r="KKS12" s="521"/>
      <c r="KKW12" s="521"/>
      <c r="KLA12" s="521"/>
      <c r="KLE12" s="521"/>
      <c r="KLI12" s="521"/>
      <c r="KLM12" s="521"/>
      <c r="KLQ12" s="521"/>
      <c r="KLU12" s="521"/>
      <c r="KLY12" s="521"/>
      <c r="KMC12" s="521"/>
      <c r="KMG12" s="521"/>
      <c r="KMK12" s="521"/>
      <c r="KMO12" s="521"/>
      <c r="KMS12" s="521"/>
      <c r="KMW12" s="521"/>
      <c r="KNA12" s="521"/>
      <c r="KNE12" s="521"/>
      <c r="KNI12" s="521"/>
      <c r="KNM12" s="521"/>
      <c r="KNQ12" s="521"/>
      <c r="KNU12" s="521"/>
      <c r="KNY12" s="521"/>
      <c r="KOC12" s="521"/>
      <c r="KOG12" s="521"/>
      <c r="KOK12" s="521"/>
      <c r="KOO12" s="521"/>
      <c r="KOS12" s="521"/>
      <c r="KOW12" s="521"/>
      <c r="KPA12" s="521"/>
      <c r="KPE12" s="521"/>
      <c r="KPI12" s="521"/>
      <c r="KPM12" s="521"/>
      <c r="KPQ12" s="521"/>
      <c r="KPU12" s="521"/>
      <c r="KPY12" s="521"/>
      <c r="KQC12" s="521"/>
      <c r="KQG12" s="521"/>
      <c r="KQK12" s="521"/>
      <c r="KQO12" s="521"/>
      <c r="KQS12" s="521"/>
      <c r="KQW12" s="521"/>
      <c r="KRA12" s="521"/>
      <c r="KRE12" s="521"/>
      <c r="KRI12" s="521"/>
      <c r="KRM12" s="521"/>
      <c r="KRQ12" s="521"/>
      <c r="KRU12" s="521"/>
      <c r="KRY12" s="521"/>
      <c r="KSC12" s="521"/>
      <c r="KSG12" s="521"/>
      <c r="KSK12" s="521"/>
      <c r="KSO12" s="521"/>
      <c r="KSS12" s="521"/>
      <c r="KSW12" s="521"/>
      <c r="KTA12" s="521"/>
      <c r="KTE12" s="521"/>
      <c r="KTI12" s="521"/>
      <c r="KTM12" s="521"/>
      <c r="KTQ12" s="521"/>
      <c r="KTU12" s="521"/>
      <c r="KTY12" s="521"/>
      <c r="KUC12" s="521"/>
      <c r="KUG12" s="521"/>
      <c r="KUK12" s="521"/>
      <c r="KUO12" s="521"/>
      <c r="KUS12" s="521"/>
      <c r="KUW12" s="521"/>
      <c r="KVA12" s="521"/>
      <c r="KVE12" s="521"/>
      <c r="KVI12" s="521"/>
      <c r="KVM12" s="521"/>
      <c r="KVQ12" s="521"/>
      <c r="KVU12" s="521"/>
      <c r="KVY12" s="521"/>
      <c r="KWC12" s="521"/>
      <c r="KWG12" s="521"/>
      <c r="KWK12" s="521"/>
      <c r="KWO12" s="521"/>
      <c r="KWS12" s="521"/>
      <c r="KWW12" s="521"/>
      <c r="KXA12" s="521"/>
      <c r="KXE12" s="521"/>
      <c r="KXI12" s="521"/>
      <c r="KXM12" s="521"/>
      <c r="KXQ12" s="521"/>
      <c r="KXU12" s="521"/>
      <c r="KXY12" s="521"/>
      <c r="KYC12" s="521"/>
      <c r="KYG12" s="521"/>
      <c r="KYK12" s="521"/>
      <c r="KYO12" s="521"/>
      <c r="KYS12" s="521"/>
      <c r="KYW12" s="521"/>
      <c r="KZA12" s="521"/>
      <c r="KZE12" s="521"/>
      <c r="KZI12" s="521"/>
      <c r="KZM12" s="521"/>
      <c r="KZQ12" s="521"/>
      <c r="KZU12" s="521"/>
      <c r="KZY12" s="521"/>
      <c r="LAC12" s="521"/>
      <c r="LAG12" s="521"/>
      <c r="LAK12" s="521"/>
      <c r="LAO12" s="521"/>
      <c r="LAS12" s="521"/>
      <c r="LAW12" s="521"/>
      <c r="LBA12" s="521"/>
      <c r="LBE12" s="521"/>
      <c r="LBI12" s="521"/>
      <c r="LBM12" s="521"/>
      <c r="LBQ12" s="521"/>
      <c r="LBU12" s="521"/>
      <c r="LBY12" s="521"/>
      <c r="LCC12" s="521"/>
      <c r="LCG12" s="521"/>
      <c r="LCK12" s="521"/>
      <c r="LCO12" s="521"/>
      <c r="LCS12" s="521"/>
      <c r="LCW12" s="521"/>
      <c r="LDA12" s="521"/>
      <c r="LDE12" s="521"/>
      <c r="LDI12" s="521"/>
      <c r="LDM12" s="521"/>
      <c r="LDQ12" s="521"/>
      <c r="LDU12" s="521"/>
      <c r="LDY12" s="521"/>
      <c r="LEC12" s="521"/>
      <c r="LEG12" s="521"/>
      <c r="LEK12" s="521"/>
      <c r="LEO12" s="521"/>
      <c r="LES12" s="521"/>
      <c r="LEW12" s="521"/>
      <c r="LFA12" s="521"/>
      <c r="LFE12" s="521"/>
      <c r="LFI12" s="521"/>
      <c r="LFM12" s="521"/>
      <c r="LFQ12" s="521"/>
      <c r="LFU12" s="521"/>
      <c r="LFY12" s="521"/>
      <c r="LGC12" s="521"/>
      <c r="LGG12" s="521"/>
      <c r="LGK12" s="521"/>
      <c r="LGO12" s="521"/>
      <c r="LGS12" s="521"/>
      <c r="LGW12" s="521"/>
      <c r="LHA12" s="521"/>
      <c r="LHE12" s="521"/>
      <c r="LHI12" s="521"/>
      <c r="LHM12" s="521"/>
      <c r="LHQ12" s="521"/>
      <c r="LHU12" s="521"/>
      <c r="LHY12" s="521"/>
      <c r="LIC12" s="521"/>
      <c r="LIG12" s="521"/>
      <c r="LIK12" s="521"/>
      <c r="LIO12" s="521"/>
      <c r="LIS12" s="521"/>
      <c r="LIW12" s="521"/>
      <c r="LJA12" s="521"/>
      <c r="LJE12" s="521"/>
      <c r="LJI12" s="521"/>
      <c r="LJM12" s="521"/>
      <c r="LJQ12" s="521"/>
      <c r="LJU12" s="521"/>
      <c r="LJY12" s="521"/>
      <c r="LKC12" s="521"/>
      <c r="LKG12" s="521"/>
      <c r="LKK12" s="521"/>
      <c r="LKO12" s="521"/>
      <c r="LKS12" s="521"/>
      <c r="LKW12" s="521"/>
      <c r="LLA12" s="521"/>
      <c r="LLE12" s="521"/>
      <c r="LLI12" s="521"/>
      <c r="LLM12" s="521"/>
      <c r="LLQ12" s="521"/>
      <c r="LLU12" s="521"/>
      <c r="LLY12" s="521"/>
      <c r="LMC12" s="521"/>
      <c r="LMG12" s="521"/>
      <c r="LMK12" s="521"/>
      <c r="LMO12" s="521"/>
      <c r="LMS12" s="521"/>
      <c r="LMW12" s="521"/>
      <c r="LNA12" s="521"/>
      <c r="LNE12" s="521"/>
      <c r="LNI12" s="521"/>
      <c r="LNM12" s="521"/>
      <c r="LNQ12" s="521"/>
      <c r="LNU12" s="521"/>
      <c r="LNY12" s="521"/>
      <c r="LOC12" s="521"/>
      <c r="LOG12" s="521"/>
      <c r="LOK12" s="521"/>
      <c r="LOO12" s="521"/>
      <c r="LOS12" s="521"/>
      <c r="LOW12" s="521"/>
      <c r="LPA12" s="521"/>
      <c r="LPE12" s="521"/>
      <c r="LPI12" s="521"/>
      <c r="LPM12" s="521"/>
      <c r="LPQ12" s="521"/>
      <c r="LPU12" s="521"/>
      <c r="LPY12" s="521"/>
      <c r="LQC12" s="521"/>
      <c r="LQG12" s="521"/>
      <c r="LQK12" s="521"/>
      <c r="LQO12" s="521"/>
      <c r="LQS12" s="521"/>
      <c r="LQW12" s="521"/>
      <c r="LRA12" s="521"/>
      <c r="LRE12" s="521"/>
      <c r="LRI12" s="521"/>
      <c r="LRM12" s="521"/>
      <c r="LRQ12" s="521"/>
      <c r="LRU12" s="521"/>
      <c r="LRY12" s="521"/>
      <c r="LSC12" s="521"/>
      <c r="LSG12" s="521"/>
      <c r="LSK12" s="521"/>
      <c r="LSO12" s="521"/>
      <c r="LSS12" s="521"/>
      <c r="LSW12" s="521"/>
      <c r="LTA12" s="521"/>
      <c r="LTE12" s="521"/>
      <c r="LTI12" s="521"/>
      <c r="LTM12" s="521"/>
      <c r="LTQ12" s="521"/>
      <c r="LTU12" s="521"/>
      <c r="LTY12" s="521"/>
      <c r="LUC12" s="521"/>
      <c r="LUG12" s="521"/>
      <c r="LUK12" s="521"/>
      <c r="LUO12" s="521"/>
      <c r="LUS12" s="521"/>
      <c r="LUW12" s="521"/>
      <c r="LVA12" s="521"/>
      <c r="LVE12" s="521"/>
      <c r="LVI12" s="521"/>
      <c r="LVM12" s="521"/>
      <c r="LVQ12" s="521"/>
      <c r="LVU12" s="521"/>
      <c r="LVY12" s="521"/>
      <c r="LWC12" s="521"/>
      <c r="LWG12" s="521"/>
      <c r="LWK12" s="521"/>
      <c r="LWO12" s="521"/>
      <c r="LWS12" s="521"/>
      <c r="LWW12" s="521"/>
      <c r="LXA12" s="521"/>
      <c r="LXE12" s="521"/>
      <c r="LXI12" s="521"/>
      <c r="LXM12" s="521"/>
      <c r="LXQ12" s="521"/>
      <c r="LXU12" s="521"/>
      <c r="LXY12" s="521"/>
      <c r="LYC12" s="521"/>
      <c r="LYG12" s="521"/>
      <c r="LYK12" s="521"/>
      <c r="LYO12" s="521"/>
      <c r="LYS12" s="521"/>
      <c r="LYW12" s="521"/>
      <c r="LZA12" s="521"/>
      <c r="LZE12" s="521"/>
      <c r="LZI12" s="521"/>
      <c r="LZM12" s="521"/>
      <c r="LZQ12" s="521"/>
      <c r="LZU12" s="521"/>
      <c r="LZY12" s="521"/>
      <c r="MAC12" s="521"/>
      <c r="MAG12" s="521"/>
      <c r="MAK12" s="521"/>
      <c r="MAO12" s="521"/>
      <c r="MAS12" s="521"/>
      <c r="MAW12" s="521"/>
      <c r="MBA12" s="521"/>
      <c r="MBE12" s="521"/>
      <c r="MBI12" s="521"/>
      <c r="MBM12" s="521"/>
      <c r="MBQ12" s="521"/>
      <c r="MBU12" s="521"/>
      <c r="MBY12" s="521"/>
      <c r="MCC12" s="521"/>
      <c r="MCG12" s="521"/>
      <c r="MCK12" s="521"/>
      <c r="MCO12" s="521"/>
      <c r="MCS12" s="521"/>
      <c r="MCW12" s="521"/>
      <c r="MDA12" s="521"/>
      <c r="MDE12" s="521"/>
      <c r="MDI12" s="521"/>
      <c r="MDM12" s="521"/>
      <c r="MDQ12" s="521"/>
      <c r="MDU12" s="521"/>
      <c r="MDY12" s="521"/>
      <c r="MEC12" s="521"/>
      <c r="MEG12" s="521"/>
      <c r="MEK12" s="521"/>
      <c r="MEO12" s="521"/>
      <c r="MES12" s="521"/>
      <c r="MEW12" s="521"/>
      <c r="MFA12" s="521"/>
      <c r="MFE12" s="521"/>
      <c r="MFI12" s="521"/>
      <c r="MFM12" s="521"/>
      <c r="MFQ12" s="521"/>
      <c r="MFU12" s="521"/>
      <c r="MFY12" s="521"/>
      <c r="MGC12" s="521"/>
      <c r="MGG12" s="521"/>
      <c r="MGK12" s="521"/>
      <c r="MGO12" s="521"/>
      <c r="MGS12" s="521"/>
      <c r="MGW12" s="521"/>
      <c r="MHA12" s="521"/>
      <c r="MHE12" s="521"/>
      <c r="MHI12" s="521"/>
      <c r="MHM12" s="521"/>
      <c r="MHQ12" s="521"/>
      <c r="MHU12" s="521"/>
      <c r="MHY12" s="521"/>
      <c r="MIC12" s="521"/>
      <c r="MIG12" s="521"/>
      <c r="MIK12" s="521"/>
      <c r="MIO12" s="521"/>
      <c r="MIS12" s="521"/>
      <c r="MIW12" s="521"/>
      <c r="MJA12" s="521"/>
      <c r="MJE12" s="521"/>
      <c r="MJI12" s="521"/>
      <c r="MJM12" s="521"/>
      <c r="MJQ12" s="521"/>
      <c r="MJU12" s="521"/>
      <c r="MJY12" s="521"/>
      <c r="MKC12" s="521"/>
      <c r="MKG12" s="521"/>
      <c r="MKK12" s="521"/>
      <c r="MKO12" s="521"/>
      <c r="MKS12" s="521"/>
      <c r="MKW12" s="521"/>
      <c r="MLA12" s="521"/>
      <c r="MLE12" s="521"/>
      <c r="MLI12" s="521"/>
      <c r="MLM12" s="521"/>
      <c r="MLQ12" s="521"/>
      <c r="MLU12" s="521"/>
      <c r="MLY12" s="521"/>
      <c r="MMC12" s="521"/>
      <c r="MMG12" s="521"/>
      <c r="MMK12" s="521"/>
      <c r="MMO12" s="521"/>
      <c r="MMS12" s="521"/>
      <c r="MMW12" s="521"/>
      <c r="MNA12" s="521"/>
      <c r="MNE12" s="521"/>
      <c r="MNI12" s="521"/>
      <c r="MNM12" s="521"/>
      <c r="MNQ12" s="521"/>
      <c r="MNU12" s="521"/>
      <c r="MNY12" s="521"/>
      <c r="MOC12" s="521"/>
      <c r="MOG12" s="521"/>
      <c r="MOK12" s="521"/>
      <c r="MOO12" s="521"/>
      <c r="MOS12" s="521"/>
      <c r="MOW12" s="521"/>
      <c r="MPA12" s="521"/>
      <c r="MPE12" s="521"/>
      <c r="MPI12" s="521"/>
      <c r="MPM12" s="521"/>
      <c r="MPQ12" s="521"/>
      <c r="MPU12" s="521"/>
      <c r="MPY12" s="521"/>
      <c r="MQC12" s="521"/>
      <c r="MQG12" s="521"/>
      <c r="MQK12" s="521"/>
      <c r="MQO12" s="521"/>
      <c r="MQS12" s="521"/>
      <c r="MQW12" s="521"/>
      <c r="MRA12" s="521"/>
      <c r="MRE12" s="521"/>
      <c r="MRI12" s="521"/>
      <c r="MRM12" s="521"/>
      <c r="MRQ12" s="521"/>
      <c r="MRU12" s="521"/>
      <c r="MRY12" s="521"/>
      <c r="MSC12" s="521"/>
      <c r="MSG12" s="521"/>
      <c r="MSK12" s="521"/>
      <c r="MSO12" s="521"/>
      <c r="MSS12" s="521"/>
      <c r="MSW12" s="521"/>
      <c r="MTA12" s="521"/>
      <c r="MTE12" s="521"/>
      <c r="MTI12" s="521"/>
      <c r="MTM12" s="521"/>
      <c r="MTQ12" s="521"/>
      <c r="MTU12" s="521"/>
      <c r="MTY12" s="521"/>
      <c r="MUC12" s="521"/>
      <c r="MUG12" s="521"/>
      <c r="MUK12" s="521"/>
      <c r="MUO12" s="521"/>
      <c r="MUS12" s="521"/>
      <c r="MUW12" s="521"/>
      <c r="MVA12" s="521"/>
      <c r="MVE12" s="521"/>
      <c r="MVI12" s="521"/>
      <c r="MVM12" s="521"/>
      <c r="MVQ12" s="521"/>
      <c r="MVU12" s="521"/>
      <c r="MVY12" s="521"/>
      <c r="MWC12" s="521"/>
      <c r="MWG12" s="521"/>
      <c r="MWK12" s="521"/>
      <c r="MWO12" s="521"/>
      <c r="MWS12" s="521"/>
      <c r="MWW12" s="521"/>
      <c r="MXA12" s="521"/>
      <c r="MXE12" s="521"/>
      <c r="MXI12" s="521"/>
      <c r="MXM12" s="521"/>
      <c r="MXQ12" s="521"/>
      <c r="MXU12" s="521"/>
      <c r="MXY12" s="521"/>
      <c r="MYC12" s="521"/>
      <c r="MYG12" s="521"/>
      <c r="MYK12" s="521"/>
      <c r="MYO12" s="521"/>
      <c r="MYS12" s="521"/>
      <c r="MYW12" s="521"/>
      <c r="MZA12" s="521"/>
      <c r="MZE12" s="521"/>
      <c r="MZI12" s="521"/>
      <c r="MZM12" s="521"/>
      <c r="MZQ12" s="521"/>
      <c r="MZU12" s="521"/>
      <c r="MZY12" s="521"/>
      <c r="NAC12" s="521"/>
      <c r="NAG12" s="521"/>
      <c r="NAK12" s="521"/>
      <c r="NAO12" s="521"/>
      <c r="NAS12" s="521"/>
      <c r="NAW12" s="521"/>
      <c r="NBA12" s="521"/>
      <c r="NBE12" s="521"/>
      <c r="NBI12" s="521"/>
      <c r="NBM12" s="521"/>
      <c r="NBQ12" s="521"/>
      <c r="NBU12" s="521"/>
      <c r="NBY12" s="521"/>
      <c r="NCC12" s="521"/>
      <c r="NCG12" s="521"/>
      <c r="NCK12" s="521"/>
      <c r="NCO12" s="521"/>
      <c r="NCS12" s="521"/>
      <c r="NCW12" s="521"/>
      <c r="NDA12" s="521"/>
      <c r="NDE12" s="521"/>
      <c r="NDI12" s="521"/>
      <c r="NDM12" s="521"/>
      <c r="NDQ12" s="521"/>
      <c r="NDU12" s="521"/>
      <c r="NDY12" s="521"/>
      <c r="NEC12" s="521"/>
      <c r="NEG12" s="521"/>
      <c r="NEK12" s="521"/>
      <c r="NEO12" s="521"/>
      <c r="NES12" s="521"/>
      <c r="NEW12" s="521"/>
      <c r="NFA12" s="521"/>
      <c r="NFE12" s="521"/>
      <c r="NFI12" s="521"/>
      <c r="NFM12" s="521"/>
      <c r="NFQ12" s="521"/>
      <c r="NFU12" s="521"/>
      <c r="NFY12" s="521"/>
      <c r="NGC12" s="521"/>
      <c r="NGG12" s="521"/>
      <c r="NGK12" s="521"/>
      <c r="NGO12" s="521"/>
      <c r="NGS12" s="521"/>
      <c r="NGW12" s="521"/>
      <c r="NHA12" s="521"/>
      <c r="NHE12" s="521"/>
      <c r="NHI12" s="521"/>
      <c r="NHM12" s="521"/>
      <c r="NHQ12" s="521"/>
      <c r="NHU12" s="521"/>
      <c r="NHY12" s="521"/>
      <c r="NIC12" s="521"/>
      <c r="NIG12" s="521"/>
      <c r="NIK12" s="521"/>
      <c r="NIO12" s="521"/>
      <c r="NIS12" s="521"/>
      <c r="NIW12" s="521"/>
      <c r="NJA12" s="521"/>
      <c r="NJE12" s="521"/>
      <c r="NJI12" s="521"/>
      <c r="NJM12" s="521"/>
      <c r="NJQ12" s="521"/>
      <c r="NJU12" s="521"/>
      <c r="NJY12" s="521"/>
      <c r="NKC12" s="521"/>
      <c r="NKG12" s="521"/>
      <c r="NKK12" s="521"/>
      <c r="NKO12" s="521"/>
      <c r="NKS12" s="521"/>
      <c r="NKW12" s="521"/>
      <c r="NLA12" s="521"/>
      <c r="NLE12" s="521"/>
      <c r="NLI12" s="521"/>
      <c r="NLM12" s="521"/>
      <c r="NLQ12" s="521"/>
      <c r="NLU12" s="521"/>
      <c r="NLY12" s="521"/>
      <c r="NMC12" s="521"/>
      <c r="NMG12" s="521"/>
      <c r="NMK12" s="521"/>
      <c r="NMO12" s="521"/>
      <c r="NMS12" s="521"/>
      <c r="NMW12" s="521"/>
      <c r="NNA12" s="521"/>
      <c r="NNE12" s="521"/>
      <c r="NNI12" s="521"/>
      <c r="NNM12" s="521"/>
      <c r="NNQ12" s="521"/>
      <c r="NNU12" s="521"/>
      <c r="NNY12" s="521"/>
      <c r="NOC12" s="521"/>
      <c r="NOG12" s="521"/>
      <c r="NOK12" s="521"/>
      <c r="NOO12" s="521"/>
      <c r="NOS12" s="521"/>
      <c r="NOW12" s="521"/>
      <c r="NPA12" s="521"/>
      <c r="NPE12" s="521"/>
      <c r="NPI12" s="521"/>
      <c r="NPM12" s="521"/>
      <c r="NPQ12" s="521"/>
      <c r="NPU12" s="521"/>
      <c r="NPY12" s="521"/>
      <c r="NQC12" s="521"/>
      <c r="NQG12" s="521"/>
      <c r="NQK12" s="521"/>
      <c r="NQO12" s="521"/>
      <c r="NQS12" s="521"/>
      <c r="NQW12" s="521"/>
      <c r="NRA12" s="521"/>
      <c r="NRE12" s="521"/>
      <c r="NRI12" s="521"/>
      <c r="NRM12" s="521"/>
      <c r="NRQ12" s="521"/>
      <c r="NRU12" s="521"/>
      <c r="NRY12" s="521"/>
      <c r="NSC12" s="521"/>
      <c r="NSG12" s="521"/>
      <c r="NSK12" s="521"/>
      <c r="NSO12" s="521"/>
      <c r="NSS12" s="521"/>
      <c r="NSW12" s="521"/>
      <c r="NTA12" s="521"/>
      <c r="NTE12" s="521"/>
      <c r="NTI12" s="521"/>
      <c r="NTM12" s="521"/>
      <c r="NTQ12" s="521"/>
      <c r="NTU12" s="521"/>
      <c r="NTY12" s="521"/>
      <c r="NUC12" s="521"/>
      <c r="NUG12" s="521"/>
      <c r="NUK12" s="521"/>
      <c r="NUO12" s="521"/>
      <c r="NUS12" s="521"/>
      <c r="NUW12" s="521"/>
      <c r="NVA12" s="521"/>
      <c r="NVE12" s="521"/>
      <c r="NVI12" s="521"/>
      <c r="NVM12" s="521"/>
      <c r="NVQ12" s="521"/>
      <c r="NVU12" s="521"/>
      <c r="NVY12" s="521"/>
      <c r="NWC12" s="521"/>
      <c r="NWG12" s="521"/>
      <c r="NWK12" s="521"/>
      <c r="NWO12" s="521"/>
      <c r="NWS12" s="521"/>
      <c r="NWW12" s="521"/>
      <c r="NXA12" s="521"/>
      <c r="NXE12" s="521"/>
      <c r="NXI12" s="521"/>
      <c r="NXM12" s="521"/>
      <c r="NXQ12" s="521"/>
      <c r="NXU12" s="521"/>
      <c r="NXY12" s="521"/>
      <c r="NYC12" s="521"/>
      <c r="NYG12" s="521"/>
      <c r="NYK12" s="521"/>
      <c r="NYO12" s="521"/>
      <c r="NYS12" s="521"/>
      <c r="NYW12" s="521"/>
      <c r="NZA12" s="521"/>
      <c r="NZE12" s="521"/>
      <c r="NZI12" s="521"/>
      <c r="NZM12" s="521"/>
      <c r="NZQ12" s="521"/>
      <c r="NZU12" s="521"/>
      <c r="NZY12" s="521"/>
      <c r="OAC12" s="521"/>
      <c r="OAG12" s="521"/>
      <c r="OAK12" s="521"/>
      <c r="OAO12" s="521"/>
      <c r="OAS12" s="521"/>
      <c r="OAW12" s="521"/>
      <c r="OBA12" s="521"/>
      <c r="OBE12" s="521"/>
      <c r="OBI12" s="521"/>
      <c r="OBM12" s="521"/>
      <c r="OBQ12" s="521"/>
      <c r="OBU12" s="521"/>
      <c r="OBY12" s="521"/>
      <c r="OCC12" s="521"/>
      <c r="OCG12" s="521"/>
      <c r="OCK12" s="521"/>
      <c r="OCO12" s="521"/>
      <c r="OCS12" s="521"/>
      <c r="OCW12" s="521"/>
      <c r="ODA12" s="521"/>
      <c r="ODE12" s="521"/>
      <c r="ODI12" s="521"/>
      <c r="ODM12" s="521"/>
      <c r="ODQ12" s="521"/>
      <c r="ODU12" s="521"/>
      <c r="ODY12" s="521"/>
      <c r="OEC12" s="521"/>
      <c r="OEG12" s="521"/>
      <c r="OEK12" s="521"/>
      <c r="OEO12" s="521"/>
      <c r="OES12" s="521"/>
      <c r="OEW12" s="521"/>
      <c r="OFA12" s="521"/>
      <c r="OFE12" s="521"/>
      <c r="OFI12" s="521"/>
      <c r="OFM12" s="521"/>
      <c r="OFQ12" s="521"/>
      <c r="OFU12" s="521"/>
      <c r="OFY12" s="521"/>
      <c r="OGC12" s="521"/>
      <c r="OGG12" s="521"/>
      <c r="OGK12" s="521"/>
      <c r="OGO12" s="521"/>
      <c r="OGS12" s="521"/>
      <c r="OGW12" s="521"/>
      <c r="OHA12" s="521"/>
      <c r="OHE12" s="521"/>
      <c r="OHI12" s="521"/>
      <c r="OHM12" s="521"/>
      <c r="OHQ12" s="521"/>
      <c r="OHU12" s="521"/>
      <c r="OHY12" s="521"/>
      <c r="OIC12" s="521"/>
      <c r="OIG12" s="521"/>
      <c r="OIK12" s="521"/>
      <c r="OIO12" s="521"/>
      <c r="OIS12" s="521"/>
      <c r="OIW12" s="521"/>
      <c r="OJA12" s="521"/>
      <c r="OJE12" s="521"/>
      <c r="OJI12" s="521"/>
      <c r="OJM12" s="521"/>
      <c r="OJQ12" s="521"/>
      <c r="OJU12" s="521"/>
      <c r="OJY12" s="521"/>
      <c r="OKC12" s="521"/>
      <c r="OKG12" s="521"/>
      <c r="OKK12" s="521"/>
      <c r="OKO12" s="521"/>
      <c r="OKS12" s="521"/>
      <c r="OKW12" s="521"/>
      <c r="OLA12" s="521"/>
      <c r="OLE12" s="521"/>
      <c r="OLI12" s="521"/>
      <c r="OLM12" s="521"/>
      <c r="OLQ12" s="521"/>
      <c r="OLU12" s="521"/>
      <c r="OLY12" s="521"/>
      <c r="OMC12" s="521"/>
      <c r="OMG12" s="521"/>
      <c r="OMK12" s="521"/>
      <c r="OMO12" s="521"/>
      <c r="OMS12" s="521"/>
      <c r="OMW12" s="521"/>
      <c r="ONA12" s="521"/>
      <c r="ONE12" s="521"/>
      <c r="ONI12" s="521"/>
      <c r="ONM12" s="521"/>
      <c r="ONQ12" s="521"/>
      <c r="ONU12" s="521"/>
      <c r="ONY12" s="521"/>
      <c r="OOC12" s="521"/>
      <c r="OOG12" s="521"/>
      <c r="OOK12" s="521"/>
      <c r="OOO12" s="521"/>
      <c r="OOS12" s="521"/>
      <c r="OOW12" s="521"/>
      <c r="OPA12" s="521"/>
      <c r="OPE12" s="521"/>
      <c r="OPI12" s="521"/>
      <c r="OPM12" s="521"/>
      <c r="OPQ12" s="521"/>
      <c r="OPU12" s="521"/>
      <c r="OPY12" s="521"/>
      <c r="OQC12" s="521"/>
      <c r="OQG12" s="521"/>
      <c r="OQK12" s="521"/>
      <c r="OQO12" s="521"/>
      <c r="OQS12" s="521"/>
      <c r="OQW12" s="521"/>
      <c r="ORA12" s="521"/>
      <c r="ORE12" s="521"/>
      <c r="ORI12" s="521"/>
      <c r="ORM12" s="521"/>
      <c r="ORQ12" s="521"/>
      <c r="ORU12" s="521"/>
      <c r="ORY12" s="521"/>
      <c r="OSC12" s="521"/>
      <c r="OSG12" s="521"/>
      <c r="OSK12" s="521"/>
      <c r="OSO12" s="521"/>
      <c r="OSS12" s="521"/>
      <c r="OSW12" s="521"/>
      <c r="OTA12" s="521"/>
      <c r="OTE12" s="521"/>
      <c r="OTI12" s="521"/>
      <c r="OTM12" s="521"/>
      <c r="OTQ12" s="521"/>
      <c r="OTU12" s="521"/>
      <c r="OTY12" s="521"/>
      <c r="OUC12" s="521"/>
      <c r="OUG12" s="521"/>
      <c r="OUK12" s="521"/>
      <c r="OUO12" s="521"/>
      <c r="OUS12" s="521"/>
      <c r="OUW12" s="521"/>
      <c r="OVA12" s="521"/>
      <c r="OVE12" s="521"/>
      <c r="OVI12" s="521"/>
      <c r="OVM12" s="521"/>
      <c r="OVQ12" s="521"/>
      <c r="OVU12" s="521"/>
      <c r="OVY12" s="521"/>
      <c r="OWC12" s="521"/>
      <c r="OWG12" s="521"/>
      <c r="OWK12" s="521"/>
      <c r="OWO12" s="521"/>
      <c r="OWS12" s="521"/>
      <c r="OWW12" s="521"/>
      <c r="OXA12" s="521"/>
      <c r="OXE12" s="521"/>
      <c r="OXI12" s="521"/>
      <c r="OXM12" s="521"/>
      <c r="OXQ12" s="521"/>
      <c r="OXU12" s="521"/>
      <c r="OXY12" s="521"/>
      <c r="OYC12" s="521"/>
      <c r="OYG12" s="521"/>
      <c r="OYK12" s="521"/>
      <c r="OYO12" s="521"/>
      <c r="OYS12" s="521"/>
      <c r="OYW12" s="521"/>
      <c r="OZA12" s="521"/>
      <c r="OZE12" s="521"/>
      <c r="OZI12" s="521"/>
      <c r="OZM12" s="521"/>
      <c r="OZQ12" s="521"/>
      <c r="OZU12" s="521"/>
      <c r="OZY12" s="521"/>
      <c r="PAC12" s="521"/>
      <c r="PAG12" s="521"/>
      <c r="PAK12" s="521"/>
      <c r="PAO12" s="521"/>
      <c r="PAS12" s="521"/>
      <c r="PAW12" s="521"/>
      <c r="PBA12" s="521"/>
      <c r="PBE12" s="521"/>
      <c r="PBI12" s="521"/>
      <c r="PBM12" s="521"/>
      <c r="PBQ12" s="521"/>
      <c r="PBU12" s="521"/>
      <c r="PBY12" s="521"/>
      <c r="PCC12" s="521"/>
      <c r="PCG12" s="521"/>
      <c r="PCK12" s="521"/>
      <c r="PCO12" s="521"/>
      <c r="PCS12" s="521"/>
      <c r="PCW12" s="521"/>
      <c r="PDA12" s="521"/>
      <c r="PDE12" s="521"/>
      <c r="PDI12" s="521"/>
      <c r="PDM12" s="521"/>
      <c r="PDQ12" s="521"/>
      <c r="PDU12" s="521"/>
      <c r="PDY12" s="521"/>
      <c r="PEC12" s="521"/>
      <c r="PEG12" s="521"/>
      <c r="PEK12" s="521"/>
      <c r="PEO12" s="521"/>
      <c r="PES12" s="521"/>
      <c r="PEW12" s="521"/>
      <c r="PFA12" s="521"/>
      <c r="PFE12" s="521"/>
      <c r="PFI12" s="521"/>
      <c r="PFM12" s="521"/>
      <c r="PFQ12" s="521"/>
      <c r="PFU12" s="521"/>
      <c r="PFY12" s="521"/>
      <c r="PGC12" s="521"/>
      <c r="PGG12" s="521"/>
      <c r="PGK12" s="521"/>
      <c r="PGO12" s="521"/>
      <c r="PGS12" s="521"/>
      <c r="PGW12" s="521"/>
      <c r="PHA12" s="521"/>
      <c r="PHE12" s="521"/>
      <c r="PHI12" s="521"/>
      <c r="PHM12" s="521"/>
      <c r="PHQ12" s="521"/>
      <c r="PHU12" s="521"/>
      <c r="PHY12" s="521"/>
      <c r="PIC12" s="521"/>
      <c r="PIG12" s="521"/>
      <c r="PIK12" s="521"/>
      <c r="PIO12" s="521"/>
      <c r="PIS12" s="521"/>
      <c r="PIW12" s="521"/>
      <c r="PJA12" s="521"/>
      <c r="PJE12" s="521"/>
      <c r="PJI12" s="521"/>
      <c r="PJM12" s="521"/>
      <c r="PJQ12" s="521"/>
      <c r="PJU12" s="521"/>
      <c r="PJY12" s="521"/>
      <c r="PKC12" s="521"/>
      <c r="PKG12" s="521"/>
      <c r="PKK12" s="521"/>
      <c r="PKO12" s="521"/>
      <c r="PKS12" s="521"/>
      <c r="PKW12" s="521"/>
      <c r="PLA12" s="521"/>
      <c r="PLE12" s="521"/>
      <c r="PLI12" s="521"/>
      <c r="PLM12" s="521"/>
      <c r="PLQ12" s="521"/>
      <c r="PLU12" s="521"/>
      <c r="PLY12" s="521"/>
      <c r="PMC12" s="521"/>
      <c r="PMG12" s="521"/>
      <c r="PMK12" s="521"/>
      <c r="PMO12" s="521"/>
      <c r="PMS12" s="521"/>
      <c r="PMW12" s="521"/>
      <c r="PNA12" s="521"/>
      <c r="PNE12" s="521"/>
      <c r="PNI12" s="521"/>
      <c r="PNM12" s="521"/>
      <c r="PNQ12" s="521"/>
      <c r="PNU12" s="521"/>
      <c r="PNY12" s="521"/>
      <c r="POC12" s="521"/>
      <c r="POG12" s="521"/>
      <c r="POK12" s="521"/>
      <c r="POO12" s="521"/>
      <c r="POS12" s="521"/>
      <c r="POW12" s="521"/>
      <c r="PPA12" s="521"/>
      <c r="PPE12" s="521"/>
      <c r="PPI12" s="521"/>
      <c r="PPM12" s="521"/>
      <c r="PPQ12" s="521"/>
      <c r="PPU12" s="521"/>
      <c r="PPY12" s="521"/>
      <c r="PQC12" s="521"/>
      <c r="PQG12" s="521"/>
      <c r="PQK12" s="521"/>
      <c r="PQO12" s="521"/>
      <c r="PQS12" s="521"/>
      <c r="PQW12" s="521"/>
      <c r="PRA12" s="521"/>
      <c r="PRE12" s="521"/>
      <c r="PRI12" s="521"/>
      <c r="PRM12" s="521"/>
      <c r="PRQ12" s="521"/>
      <c r="PRU12" s="521"/>
      <c r="PRY12" s="521"/>
      <c r="PSC12" s="521"/>
      <c r="PSG12" s="521"/>
      <c r="PSK12" s="521"/>
      <c r="PSO12" s="521"/>
      <c r="PSS12" s="521"/>
      <c r="PSW12" s="521"/>
      <c r="PTA12" s="521"/>
      <c r="PTE12" s="521"/>
      <c r="PTI12" s="521"/>
      <c r="PTM12" s="521"/>
      <c r="PTQ12" s="521"/>
      <c r="PTU12" s="521"/>
      <c r="PTY12" s="521"/>
      <c r="PUC12" s="521"/>
      <c r="PUG12" s="521"/>
      <c r="PUK12" s="521"/>
      <c r="PUO12" s="521"/>
      <c r="PUS12" s="521"/>
      <c r="PUW12" s="521"/>
      <c r="PVA12" s="521"/>
      <c r="PVE12" s="521"/>
      <c r="PVI12" s="521"/>
      <c r="PVM12" s="521"/>
      <c r="PVQ12" s="521"/>
      <c r="PVU12" s="521"/>
      <c r="PVY12" s="521"/>
      <c r="PWC12" s="521"/>
      <c r="PWG12" s="521"/>
      <c r="PWK12" s="521"/>
      <c r="PWO12" s="521"/>
      <c r="PWS12" s="521"/>
      <c r="PWW12" s="521"/>
      <c r="PXA12" s="521"/>
      <c r="PXE12" s="521"/>
      <c r="PXI12" s="521"/>
      <c r="PXM12" s="521"/>
      <c r="PXQ12" s="521"/>
      <c r="PXU12" s="521"/>
      <c r="PXY12" s="521"/>
      <c r="PYC12" s="521"/>
      <c r="PYG12" s="521"/>
      <c r="PYK12" s="521"/>
      <c r="PYO12" s="521"/>
      <c r="PYS12" s="521"/>
      <c r="PYW12" s="521"/>
      <c r="PZA12" s="521"/>
      <c r="PZE12" s="521"/>
      <c r="PZI12" s="521"/>
      <c r="PZM12" s="521"/>
      <c r="PZQ12" s="521"/>
      <c r="PZU12" s="521"/>
      <c r="PZY12" s="521"/>
      <c r="QAC12" s="521"/>
      <c r="QAG12" s="521"/>
      <c r="QAK12" s="521"/>
      <c r="QAO12" s="521"/>
      <c r="QAS12" s="521"/>
      <c r="QAW12" s="521"/>
      <c r="QBA12" s="521"/>
      <c r="QBE12" s="521"/>
      <c r="QBI12" s="521"/>
      <c r="QBM12" s="521"/>
      <c r="QBQ12" s="521"/>
      <c r="QBU12" s="521"/>
      <c r="QBY12" s="521"/>
      <c r="QCC12" s="521"/>
      <c r="QCG12" s="521"/>
      <c r="QCK12" s="521"/>
      <c r="QCO12" s="521"/>
      <c r="QCS12" s="521"/>
      <c r="QCW12" s="521"/>
      <c r="QDA12" s="521"/>
      <c r="QDE12" s="521"/>
      <c r="QDI12" s="521"/>
      <c r="QDM12" s="521"/>
      <c r="QDQ12" s="521"/>
      <c r="QDU12" s="521"/>
      <c r="QDY12" s="521"/>
      <c r="QEC12" s="521"/>
      <c r="QEG12" s="521"/>
      <c r="QEK12" s="521"/>
      <c r="QEO12" s="521"/>
      <c r="QES12" s="521"/>
      <c r="QEW12" s="521"/>
      <c r="QFA12" s="521"/>
      <c r="QFE12" s="521"/>
      <c r="QFI12" s="521"/>
      <c r="QFM12" s="521"/>
      <c r="QFQ12" s="521"/>
      <c r="QFU12" s="521"/>
      <c r="QFY12" s="521"/>
      <c r="QGC12" s="521"/>
      <c r="QGG12" s="521"/>
      <c r="QGK12" s="521"/>
      <c r="QGO12" s="521"/>
      <c r="QGS12" s="521"/>
      <c r="QGW12" s="521"/>
      <c r="QHA12" s="521"/>
      <c r="QHE12" s="521"/>
      <c r="QHI12" s="521"/>
      <c r="QHM12" s="521"/>
      <c r="QHQ12" s="521"/>
      <c r="QHU12" s="521"/>
      <c r="QHY12" s="521"/>
      <c r="QIC12" s="521"/>
      <c r="QIG12" s="521"/>
      <c r="QIK12" s="521"/>
      <c r="QIO12" s="521"/>
      <c r="QIS12" s="521"/>
      <c r="QIW12" s="521"/>
      <c r="QJA12" s="521"/>
      <c r="QJE12" s="521"/>
      <c r="QJI12" s="521"/>
      <c r="QJM12" s="521"/>
      <c r="QJQ12" s="521"/>
      <c r="QJU12" s="521"/>
      <c r="QJY12" s="521"/>
      <c r="QKC12" s="521"/>
      <c r="QKG12" s="521"/>
      <c r="QKK12" s="521"/>
      <c r="QKO12" s="521"/>
      <c r="QKS12" s="521"/>
      <c r="QKW12" s="521"/>
      <c r="QLA12" s="521"/>
      <c r="QLE12" s="521"/>
      <c r="QLI12" s="521"/>
      <c r="QLM12" s="521"/>
      <c r="QLQ12" s="521"/>
      <c r="QLU12" s="521"/>
      <c r="QLY12" s="521"/>
      <c r="QMC12" s="521"/>
      <c r="QMG12" s="521"/>
      <c r="QMK12" s="521"/>
      <c r="QMO12" s="521"/>
      <c r="QMS12" s="521"/>
      <c r="QMW12" s="521"/>
      <c r="QNA12" s="521"/>
      <c r="QNE12" s="521"/>
      <c r="QNI12" s="521"/>
      <c r="QNM12" s="521"/>
      <c r="QNQ12" s="521"/>
      <c r="QNU12" s="521"/>
      <c r="QNY12" s="521"/>
      <c r="QOC12" s="521"/>
      <c r="QOG12" s="521"/>
      <c r="QOK12" s="521"/>
      <c r="QOO12" s="521"/>
      <c r="QOS12" s="521"/>
      <c r="QOW12" s="521"/>
      <c r="QPA12" s="521"/>
      <c r="QPE12" s="521"/>
      <c r="QPI12" s="521"/>
      <c r="QPM12" s="521"/>
      <c r="QPQ12" s="521"/>
      <c r="QPU12" s="521"/>
      <c r="QPY12" s="521"/>
      <c r="QQC12" s="521"/>
      <c r="QQG12" s="521"/>
      <c r="QQK12" s="521"/>
      <c r="QQO12" s="521"/>
      <c r="QQS12" s="521"/>
      <c r="QQW12" s="521"/>
      <c r="QRA12" s="521"/>
      <c r="QRE12" s="521"/>
      <c r="QRI12" s="521"/>
      <c r="QRM12" s="521"/>
      <c r="QRQ12" s="521"/>
      <c r="QRU12" s="521"/>
      <c r="QRY12" s="521"/>
      <c r="QSC12" s="521"/>
      <c r="QSG12" s="521"/>
      <c r="QSK12" s="521"/>
      <c r="QSO12" s="521"/>
      <c r="QSS12" s="521"/>
      <c r="QSW12" s="521"/>
      <c r="QTA12" s="521"/>
      <c r="QTE12" s="521"/>
      <c r="QTI12" s="521"/>
      <c r="QTM12" s="521"/>
      <c r="QTQ12" s="521"/>
      <c r="QTU12" s="521"/>
      <c r="QTY12" s="521"/>
      <c r="QUC12" s="521"/>
      <c r="QUG12" s="521"/>
      <c r="QUK12" s="521"/>
      <c r="QUO12" s="521"/>
      <c r="QUS12" s="521"/>
      <c r="QUW12" s="521"/>
      <c r="QVA12" s="521"/>
      <c r="QVE12" s="521"/>
      <c r="QVI12" s="521"/>
      <c r="QVM12" s="521"/>
      <c r="QVQ12" s="521"/>
      <c r="QVU12" s="521"/>
      <c r="QVY12" s="521"/>
      <c r="QWC12" s="521"/>
      <c r="QWG12" s="521"/>
      <c r="QWK12" s="521"/>
      <c r="QWO12" s="521"/>
      <c r="QWS12" s="521"/>
      <c r="QWW12" s="521"/>
      <c r="QXA12" s="521"/>
      <c r="QXE12" s="521"/>
      <c r="QXI12" s="521"/>
      <c r="QXM12" s="521"/>
      <c r="QXQ12" s="521"/>
      <c r="QXU12" s="521"/>
      <c r="QXY12" s="521"/>
      <c r="QYC12" s="521"/>
      <c r="QYG12" s="521"/>
      <c r="QYK12" s="521"/>
      <c r="QYO12" s="521"/>
      <c r="QYS12" s="521"/>
      <c r="QYW12" s="521"/>
      <c r="QZA12" s="521"/>
      <c r="QZE12" s="521"/>
      <c r="QZI12" s="521"/>
      <c r="QZM12" s="521"/>
      <c r="QZQ12" s="521"/>
      <c r="QZU12" s="521"/>
      <c r="QZY12" s="521"/>
      <c r="RAC12" s="521"/>
      <c r="RAG12" s="521"/>
      <c r="RAK12" s="521"/>
      <c r="RAO12" s="521"/>
      <c r="RAS12" s="521"/>
      <c r="RAW12" s="521"/>
      <c r="RBA12" s="521"/>
      <c r="RBE12" s="521"/>
      <c r="RBI12" s="521"/>
      <c r="RBM12" s="521"/>
      <c r="RBQ12" s="521"/>
      <c r="RBU12" s="521"/>
      <c r="RBY12" s="521"/>
      <c r="RCC12" s="521"/>
      <c r="RCG12" s="521"/>
      <c r="RCK12" s="521"/>
      <c r="RCO12" s="521"/>
      <c r="RCS12" s="521"/>
      <c r="RCW12" s="521"/>
      <c r="RDA12" s="521"/>
      <c r="RDE12" s="521"/>
      <c r="RDI12" s="521"/>
      <c r="RDM12" s="521"/>
      <c r="RDQ12" s="521"/>
      <c r="RDU12" s="521"/>
      <c r="RDY12" s="521"/>
      <c r="REC12" s="521"/>
      <c r="REG12" s="521"/>
      <c r="REK12" s="521"/>
      <c r="REO12" s="521"/>
      <c r="RES12" s="521"/>
      <c r="REW12" s="521"/>
      <c r="RFA12" s="521"/>
      <c r="RFE12" s="521"/>
      <c r="RFI12" s="521"/>
      <c r="RFM12" s="521"/>
      <c r="RFQ12" s="521"/>
      <c r="RFU12" s="521"/>
      <c r="RFY12" s="521"/>
      <c r="RGC12" s="521"/>
      <c r="RGG12" s="521"/>
      <c r="RGK12" s="521"/>
      <c r="RGO12" s="521"/>
      <c r="RGS12" s="521"/>
      <c r="RGW12" s="521"/>
      <c r="RHA12" s="521"/>
      <c r="RHE12" s="521"/>
      <c r="RHI12" s="521"/>
      <c r="RHM12" s="521"/>
      <c r="RHQ12" s="521"/>
      <c r="RHU12" s="521"/>
      <c r="RHY12" s="521"/>
      <c r="RIC12" s="521"/>
      <c r="RIG12" s="521"/>
      <c r="RIK12" s="521"/>
      <c r="RIO12" s="521"/>
      <c r="RIS12" s="521"/>
      <c r="RIW12" s="521"/>
      <c r="RJA12" s="521"/>
      <c r="RJE12" s="521"/>
      <c r="RJI12" s="521"/>
      <c r="RJM12" s="521"/>
      <c r="RJQ12" s="521"/>
      <c r="RJU12" s="521"/>
      <c r="RJY12" s="521"/>
      <c r="RKC12" s="521"/>
      <c r="RKG12" s="521"/>
      <c r="RKK12" s="521"/>
      <c r="RKO12" s="521"/>
      <c r="RKS12" s="521"/>
      <c r="RKW12" s="521"/>
      <c r="RLA12" s="521"/>
      <c r="RLE12" s="521"/>
      <c r="RLI12" s="521"/>
      <c r="RLM12" s="521"/>
      <c r="RLQ12" s="521"/>
      <c r="RLU12" s="521"/>
      <c r="RLY12" s="521"/>
      <c r="RMC12" s="521"/>
      <c r="RMG12" s="521"/>
      <c r="RMK12" s="521"/>
      <c r="RMO12" s="521"/>
      <c r="RMS12" s="521"/>
      <c r="RMW12" s="521"/>
      <c r="RNA12" s="521"/>
      <c r="RNE12" s="521"/>
      <c r="RNI12" s="521"/>
      <c r="RNM12" s="521"/>
      <c r="RNQ12" s="521"/>
      <c r="RNU12" s="521"/>
      <c r="RNY12" s="521"/>
      <c r="ROC12" s="521"/>
      <c r="ROG12" s="521"/>
      <c r="ROK12" s="521"/>
      <c r="ROO12" s="521"/>
      <c r="ROS12" s="521"/>
      <c r="ROW12" s="521"/>
      <c r="RPA12" s="521"/>
      <c r="RPE12" s="521"/>
      <c r="RPI12" s="521"/>
      <c r="RPM12" s="521"/>
      <c r="RPQ12" s="521"/>
      <c r="RPU12" s="521"/>
      <c r="RPY12" s="521"/>
      <c r="RQC12" s="521"/>
      <c r="RQG12" s="521"/>
      <c r="RQK12" s="521"/>
      <c r="RQO12" s="521"/>
      <c r="RQS12" s="521"/>
      <c r="RQW12" s="521"/>
      <c r="RRA12" s="521"/>
      <c r="RRE12" s="521"/>
      <c r="RRI12" s="521"/>
      <c r="RRM12" s="521"/>
      <c r="RRQ12" s="521"/>
      <c r="RRU12" s="521"/>
      <c r="RRY12" s="521"/>
      <c r="RSC12" s="521"/>
      <c r="RSG12" s="521"/>
      <c r="RSK12" s="521"/>
      <c r="RSO12" s="521"/>
      <c r="RSS12" s="521"/>
      <c r="RSW12" s="521"/>
      <c r="RTA12" s="521"/>
      <c r="RTE12" s="521"/>
      <c r="RTI12" s="521"/>
      <c r="RTM12" s="521"/>
      <c r="RTQ12" s="521"/>
      <c r="RTU12" s="521"/>
      <c r="RTY12" s="521"/>
      <c r="RUC12" s="521"/>
      <c r="RUG12" s="521"/>
      <c r="RUK12" s="521"/>
      <c r="RUO12" s="521"/>
      <c r="RUS12" s="521"/>
      <c r="RUW12" s="521"/>
      <c r="RVA12" s="521"/>
      <c r="RVE12" s="521"/>
      <c r="RVI12" s="521"/>
      <c r="RVM12" s="521"/>
      <c r="RVQ12" s="521"/>
      <c r="RVU12" s="521"/>
      <c r="RVY12" s="521"/>
      <c r="RWC12" s="521"/>
      <c r="RWG12" s="521"/>
      <c r="RWK12" s="521"/>
      <c r="RWO12" s="521"/>
      <c r="RWS12" s="521"/>
      <c r="RWW12" s="521"/>
      <c r="RXA12" s="521"/>
      <c r="RXE12" s="521"/>
      <c r="RXI12" s="521"/>
      <c r="RXM12" s="521"/>
      <c r="RXQ12" s="521"/>
      <c r="RXU12" s="521"/>
      <c r="RXY12" s="521"/>
      <c r="RYC12" s="521"/>
      <c r="RYG12" s="521"/>
      <c r="RYK12" s="521"/>
      <c r="RYO12" s="521"/>
      <c r="RYS12" s="521"/>
      <c r="RYW12" s="521"/>
      <c r="RZA12" s="521"/>
      <c r="RZE12" s="521"/>
      <c r="RZI12" s="521"/>
      <c r="RZM12" s="521"/>
      <c r="RZQ12" s="521"/>
      <c r="RZU12" s="521"/>
      <c r="RZY12" s="521"/>
      <c r="SAC12" s="521"/>
      <c r="SAG12" s="521"/>
      <c r="SAK12" s="521"/>
      <c r="SAO12" s="521"/>
      <c r="SAS12" s="521"/>
      <c r="SAW12" s="521"/>
      <c r="SBA12" s="521"/>
      <c r="SBE12" s="521"/>
      <c r="SBI12" s="521"/>
      <c r="SBM12" s="521"/>
      <c r="SBQ12" s="521"/>
      <c r="SBU12" s="521"/>
      <c r="SBY12" s="521"/>
      <c r="SCC12" s="521"/>
      <c r="SCG12" s="521"/>
      <c r="SCK12" s="521"/>
      <c r="SCO12" s="521"/>
      <c r="SCS12" s="521"/>
      <c r="SCW12" s="521"/>
      <c r="SDA12" s="521"/>
      <c r="SDE12" s="521"/>
      <c r="SDI12" s="521"/>
      <c r="SDM12" s="521"/>
      <c r="SDQ12" s="521"/>
      <c r="SDU12" s="521"/>
      <c r="SDY12" s="521"/>
      <c r="SEC12" s="521"/>
      <c r="SEG12" s="521"/>
      <c r="SEK12" s="521"/>
      <c r="SEO12" s="521"/>
      <c r="SES12" s="521"/>
      <c r="SEW12" s="521"/>
      <c r="SFA12" s="521"/>
      <c r="SFE12" s="521"/>
      <c r="SFI12" s="521"/>
      <c r="SFM12" s="521"/>
      <c r="SFQ12" s="521"/>
      <c r="SFU12" s="521"/>
      <c r="SFY12" s="521"/>
      <c r="SGC12" s="521"/>
      <c r="SGG12" s="521"/>
      <c r="SGK12" s="521"/>
      <c r="SGO12" s="521"/>
      <c r="SGS12" s="521"/>
      <c r="SGW12" s="521"/>
      <c r="SHA12" s="521"/>
      <c r="SHE12" s="521"/>
      <c r="SHI12" s="521"/>
      <c r="SHM12" s="521"/>
      <c r="SHQ12" s="521"/>
      <c r="SHU12" s="521"/>
      <c r="SHY12" s="521"/>
      <c r="SIC12" s="521"/>
      <c r="SIG12" s="521"/>
      <c r="SIK12" s="521"/>
      <c r="SIO12" s="521"/>
      <c r="SIS12" s="521"/>
      <c r="SIW12" s="521"/>
      <c r="SJA12" s="521"/>
      <c r="SJE12" s="521"/>
      <c r="SJI12" s="521"/>
      <c r="SJM12" s="521"/>
      <c r="SJQ12" s="521"/>
      <c r="SJU12" s="521"/>
      <c r="SJY12" s="521"/>
      <c r="SKC12" s="521"/>
      <c r="SKG12" s="521"/>
      <c r="SKK12" s="521"/>
      <c r="SKO12" s="521"/>
      <c r="SKS12" s="521"/>
      <c r="SKW12" s="521"/>
      <c r="SLA12" s="521"/>
      <c r="SLE12" s="521"/>
      <c r="SLI12" s="521"/>
      <c r="SLM12" s="521"/>
      <c r="SLQ12" s="521"/>
      <c r="SLU12" s="521"/>
      <c r="SLY12" s="521"/>
      <c r="SMC12" s="521"/>
      <c r="SMG12" s="521"/>
      <c r="SMK12" s="521"/>
      <c r="SMO12" s="521"/>
      <c r="SMS12" s="521"/>
      <c r="SMW12" s="521"/>
      <c r="SNA12" s="521"/>
      <c r="SNE12" s="521"/>
      <c r="SNI12" s="521"/>
      <c r="SNM12" s="521"/>
      <c r="SNQ12" s="521"/>
      <c r="SNU12" s="521"/>
      <c r="SNY12" s="521"/>
      <c r="SOC12" s="521"/>
      <c r="SOG12" s="521"/>
      <c r="SOK12" s="521"/>
      <c r="SOO12" s="521"/>
      <c r="SOS12" s="521"/>
      <c r="SOW12" s="521"/>
      <c r="SPA12" s="521"/>
      <c r="SPE12" s="521"/>
      <c r="SPI12" s="521"/>
      <c r="SPM12" s="521"/>
      <c r="SPQ12" s="521"/>
      <c r="SPU12" s="521"/>
      <c r="SPY12" s="521"/>
      <c r="SQC12" s="521"/>
      <c r="SQG12" s="521"/>
      <c r="SQK12" s="521"/>
      <c r="SQO12" s="521"/>
      <c r="SQS12" s="521"/>
      <c r="SQW12" s="521"/>
      <c r="SRA12" s="521"/>
      <c r="SRE12" s="521"/>
      <c r="SRI12" s="521"/>
      <c r="SRM12" s="521"/>
      <c r="SRQ12" s="521"/>
      <c r="SRU12" s="521"/>
      <c r="SRY12" s="521"/>
      <c r="SSC12" s="521"/>
      <c r="SSG12" s="521"/>
      <c r="SSK12" s="521"/>
      <c r="SSO12" s="521"/>
      <c r="SSS12" s="521"/>
      <c r="SSW12" s="521"/>
      <c r="STA12" s="521"/>
      <c r="STE12" s="521"/>
      <c r="STI12" s="521"/>
      <c r="STM12" s="521"/>
      <c r="STQ12" s="521"/>
      <c r="STU12" s="521"/>
      <c r="STY12" s="521"/>
      <c r="SUC12" s="521"/>
      <c r="SUG12" s="521"/>
      <c r="SUK12" s="521"/>
      <c r="SUO12" s="521"/>
      <c r="SUS12" s="521"/>
      <c r="SUW12" s="521"/>
      <c r="SVA12" s="521"/>
      <c r="SVE12" s="521"/>
      <c r="SVI12" s="521"/>
      <c r="SVM12" s="521"/>
      <c r="SVQ12" s="521"/>
      <c r="SVU12" s="521"/>
      <c r="SVY12" s="521"/>
      <c r="SWC12" s="521"/>
      <c r="SWG12" s="521"/>
      <c r="SWK12" s="521"/>
      <c r="SWO12" s="521"/>
      <c r="SWS12" s="521"/>
      <c r="SWW12" s="521"/>
      <c r="SXA12" s="521"/>
      <c r="SXE12" s="521"/>
      <c r="SXI12" s="521"/>
      <c r="SXM12" s="521"/>
      <c r="SXQ12" s="521"/>
      <c r="SXU12" s="521"/>
      <c r="SXY12" s="521"/>
      <c r="SYC12" s="521"/>
      <c r="SYG12" s="521"/>
      <c r="SYK12" s="521"/>
      <c r="SYO12" s="521"/>
      <c r="SYS12" s="521"/>
      <c r="SYW12" s="521"/>
      <c r="SZA12" s="521"/>
      <c r="SZE12" s="521"/>
      <c r="SZI12" s="521"/>
      <c r="SZM12" s="521"/>
      <c r="SZQ12" s="521"/>
      <c r="SZU12" s="521"/>
      <c r="SZY12" s="521"/>
      <c r="TAC12" s="521"/>
      <c r="TAG12" s="521"/>
      <c r="TAK12" s="521"/>
      <c r="TAO12" s="521"/>
      <c r="TAS12" s="521"/>
      <c r="TAW12" s="521"/>
      <c r="TBA12" s="521"/>
      <c r="TBE12" s="521"/>
      <c r="TBI12" s="521"/>
      <c r="TBM12" s="521"/>
      <c r="TBQ12" s="521"/>
      <c r="TBU12" s="521"/>
      <c r="TBY12" s="521"/>
      <c r="TCC12" s="521"/>
      <c r="TCG12" s="521"/>
      <c r="TCK12" s="521"/>
      <c r="TCO12" s="521"/>
      <c r="TCS12" s="521"/>
      <c r="TCW12" s="521"/>
      <c r="TDA12" s="521"/>
      <c r="TDE12" s="521"/>
      <c r="TDI12" s="521"/>
      <c r="TDM12" s="521"/>
      <c r="TDQ12" s="521"/>
      <c r="TDU12" s="521"/>
      <c r="TDY12" s="521"/>
      <c r="TEC12" s="521"/>
      <c r="TEG12" s="521"/>
      <c r="TEK12" s="521"/>
      <c r="TEO12" s="521"/>
      <c r="TES12" s="521"/>
      <c r="TEW12" s="521"/>
      <c r="TFA12" s="521"/>
      <c r="TFE12" s="521"/>
      <c r="TFI12" s="521"/>
      <c r="TFM12" s="521"/>
      <c r="TFQ12" s="521"/>
      <c r="TFU12" s="521"/>
      <c r="TFY12" s="521"/>
      <c r="TGC12" s="521"/>
      <c r="TGG12" s="521"/>
      <c r="TGK12" s="521"/>
      <c r="TGO12" s="521"/>
      <c r="TGS12" s="521"/>
      <c r="TGW12" s="521"/>
      <c r="THA12" s="521"/>
      <c r="THE12" s="521"/>
      <c r="THI12" s="521"/>
      <c r="THM12" s="521"/>
      <c r="THQ12" s="521"/>
      <c r="THU12" s="521"/>
      <c r="THY12" s="521"/>
      <c r="TIC12" s="521"/>
      <c r="TIG12" s="521"/>
      <c r="TIK12" s="521"/>
      <c r="TIO12" s="521"/>
      <c r="TIS12" s="521"/>
      <c r="TIW12" s="521"/>
      <c r="TJA12" s="521"/>
      <c r="TJE12" s="521"/>
      <c r="TJI12" s="521"/>
      <c r="TJM12" s="521"/>
      <c r="TJQ12" s="521"/>
      <c r="TJU12" s="521"/>
      <c r="TJY12" s="521"/>
      <c r="TKC12" s="521"/>
      <c r="TKG12" s="521"/>
      <c r="TKK12" s="521"/>
      <c r="TKO12" s="521"/>
      <c r="TKS12" s="521"/>
      <c r="TKW12" s="521"/>
      <c r="TLA12" s="521"/>
      <c r="TLE12" s="521"/>
      <c r="TLI12" s="521"/>
      <c r="TLM12" s="521"/>
      <c r="TLQ12" s="521"/>
      <c r="TLU12" s="521"/>
      <c r="TLY12" s="521"/>
      <c r="TMC12" s="521"/>
      <c r="TMG12" s="521"/>
      <c r="TMK12" s="521"/>
      <c r="TMO12" s="521"/>
      <c r="TMS12" s="521"/>
      <c r="TMW12" s="521"/>
      <c r="TNA12" s="521"/>
      <c r="TNE12" s="521"/>
      <c r="TNI12" s="521"/>
      <c r="TNM12" s="521"/>
      <c r="TNQ12" s="521"/>
      <c r="TNU12" s="521"/>
      <c r="TNY12" s="521"/>
      <c r="TOC12" s="521"/>
      <c r="TOG12" s="521"/>
      <c r="TOK12" s="521"/>
      <c r="TOO12" s="521"/>
      <c r="TOS12" s="521"/>
      <c r="TOW12" s="521"/>
      <c r="TPA12" s="521"/>
      <c r="TPE12" s="521"/>
      <c r="TPI12" s="521"/>
      <c r="TPM12" s="521"/>
      <c r="TPQ12" s="521"/>
      <c r="TPU12" s="521"/>
      <c r="TPY12" s="521"/>
      <c r="TQC12" s="521"/>
      <c r="TQG12" s="521"/>
      <c r="TQK12" s="521"/>
      <c r="TQO12" s="521"/>
      <c r="TQS12" s="521"/>
      <c r="TQW12" s="521"/>
      <c r="TRA12" s="521"/>
      <c r="TRE12" s="521"/>
      <c r="TRI12" s="521"/>
      <c r="TRM12" s="521"/>
      <c r="TRQ12" s="521"/>
      <c r="TRU12" s="521"/>
      <c r="TRY12" s="521"/>
      <c r="TSC12" s="521"/>
      <c r="TSG12" s="521"/>
      <c r="TSK12" s="521"/>
      <c r="TSO12" s="521"/>
      <c r="TSS12" s="521"/>
      <c r="TSW12" s="521"/>
      <c r="TTA12" s="521"/>
      <c r="TTE12" s="521"/>
      <c r="TTI12" s="521"/>
      <c r="TTM12" s="521"/>
      <c r="TTQ12" s="521"/>
      <c r="TTU12" s="521"/>
      <c r="TTY12" s="521"/>
      <c r="TUC12" s="521"/>
      <c r="TUG12" s="521"/>
      <c r="TUK12" s="521"/>
      <c r="TUO12" s="521"/>
      <c r="TUS12" s="521"/>
      <c r="TUW12" s="521"/>
      <c r="TVA12" s="521"/>
      <c r="TVE12" s="521"/>
      <c r="TVI12" s="521"/>
      <c r="TVM12" s="521"/>
      <c r="TVQ12" s="521"/>
      <c r="TVU12" s="521"/>
      <c r="TVY12" s="521"/>
      <c r="TWC12" s="521"/>
      <c r="TWG12" s="521"/>
      <c r="TWK12" s="521"/>
      <c r="TWO12" s="521"/>
      <c r="TWS12" s="521"/>
      <c r="TWW12" s="521"/>
      <c r="TXA12" s="521"/>
      <c r="TXE12" s="521"/>
      <c r="TXI12" s="521"/>
      <c r="TXM12" s="521"/>
      <c r="TXQ12" s="521"/>
      <c r="TXU12" s="521"/>
      <c r="TXY12" s="521"/>
      <c r="TYC12" s="521"/>
      <c r="TYG12" s="521"/>
      <c r="TYK12" s="521"/>
      <c r="TYO12" s="521"/>
      <c r="TYS12" s="521"/>
      <c r="TYW12" s="521"/>
      <c r="TZA12" s="521"/>
      <c r="TZE12" s="521"/>
      <c r="TZI12" s="521"/>
      <c r="TZM12" s="521"/>
      <c r="TZQ12" s="521"/>
      <c r="TZU12" s="521"/>
      <c r="TZY12" s="521"/>
      <c r="UAC12" s="521"/>
      <c r="UAG12" s="521"/>
      <c r="UAK12" s="521"/>
      <c r="UAO12" s="521"/>
      <c r="UAS12" s="521"/>
      <c r="UAW12" s="521"/>
      <c r="UBA12" s="521"/>
      <c r="UBE12" s="521"/>
      <c r="UBI12" s="521"/>
      <c r="UBM12" s="521"/>
      <c r="UBQ12" s="521"/>
      <c r="UBU12" s="521"/>
      <c r="UBY12" s="521"/>
      <c r="UCC12" s="521"/>
      <c r="UCG12" s="521"/>
      <c r="UCK12" s="521"/>
      <c r="UCO12" s="521"/>
      <c r="UCS12" s="521"/>
      <c r="UCW12" s="521"/>
      <c r="UDA12" s="521"/>
      <c r="UDE12" s="521"/>
      <c r="UDI12" s="521"/>
      <c r="UDM12" s="521"/>
      <c r="UDQ12" s="521"/>
      <c r="UDU12" s="521"/>
      <c r="UDY12" s="521"/>
      <c r="UEC12" s="521"/>
      <c r="UEG12" s="521"/>
      <c r="UEK12" s="521"/>
      <c r="UEO12" s="521"/>
      <c r="UES12" s="521"/>
      <c r="UEW12" s="521"/>
      <c r="UFA12" s="521"/>
      <c r="UFE12" s="521"/>
      <c r="UFI12" s="521"/>
      <c r="UFM12" s="521"/>
      <c r="UFQ12" s="521"/>
      <c r="UFU12" s="521"/>
      <c r="UFY12" s="521"/>
      <c r="UGC12" s="521"/>
      <c r="UGG12" s="521"/>
      <c r="UGK12" s="521"/>
      <c r="UGO12" s="521"/>
      <c r="UGS12" s="521"/>
      <c r="UGW12" s="521"/>
      <c r="UHA12" s="521"/>
      <c r="UHE12" s="521"/>
      <c r="UHI12" s="521"/>
      <c r="UHM12" s="521"/>
      <c r="UHQ12" s="521"/>
      <c r="UHU12" s="521"/>
      <c r="UHY12" s="521"/>
      <c r="UIC12" s="521"/>
      <c r="UIG12" s="521"/>
      <c r="UIK12" s="521"/>
      <c r="UIO12" s="521"/>
      <c r="UIS12" s="521"/>
      <c r="UIW12" s="521"/>
      <c r="UJA12" s="521"/>
      <c r="UJE12" s="521"/>
      <c r="UJI12" s="521"/>
      <c r="UJM12" s="521"/>
      <c r="UJQ12" s="521"/>
      <c r="UJU12" s="521"/>
      <c r="UJY12" s="521"/>
      <c r="UKC12" s="521"/>
      <c r="UKG12" s="521"/>
      <c r="UKK12" s="521"/>
      <c r="UKO12" s="521"/>
      <c r="UKS12" s="521"/>
      <c r="UKW12" s="521"/>
      <c r="ULA12" s="521"/>
      <c r="ULE12" s="521"/>
      <c r="ULI12" s="521"/>
      <c r="ULM12" s="521"/>
      <c r="ULQ12" s="521"/>
      <c r="ULU12" s="521"/>
      <c r="ULY12" s="521"/>
      <c r="UMC12" s="521"/>
      <c r="UMG12" s="521"/>
      <c r="UMK12" s="521"/>
      <c r="UMO12" s="521"/>
      <c r="UMS12" s="521"/>
      <c r="UMW12" s="521"/>
      <c r="UNA12" s="521"/>
      <c r="UNE12" s="521"/>
      <c r="UNI12" s="521"/>
      <c r="UNM12" s="521"/>
      <c r="UNQ12" s="521"/>
      <c r="UNU12" s="521"/>
      <c r="UNY12" s="521"/>
      <c r="UOC12" s="521"/>
      <c r="UOG12" s="521"/>
      <c r="UOK12" s="521"/>
      <c r="UOO12" s="521"/>
      <c r="UOS12" s="521"/>
      <c r="UOW12" s="521"/>
      <c r="UPA12" s="521"/>
      <c r="UPE12" s="521"/>
      <c r="UPI12" s="521"/>
      <c r="UPM12" s="521"/>
      <c r="UPQ12" s="521"/>
      <c r="UPU12" s="521"/>
      <c r="UPY12" s="521"/>
      <c r="UQC12" s="521"/>
      <c r="UQG12" s="521"/>
      <c r="UQK12" s="521"/>
      <c r="UQO12" s="521"/>
      <c r="UQS12" s="521"/>
      <c r="UQW12" s="521"/>
      <c r="URA12" s="521"/>
      <c r="URE12" s="521"/>
      <c r="URI12" s="521"/>
      <c r="URM12" s="521"/>
      <c r="URQ12" s="521"/>
      <c r="URU12" s="521"/>
      <c r="URY12" s="521"/>
      <c r="USC12" s="521"/>
      <c r="USG12" s="521"/>
      <c r="USK12" s="521"/>
      <c r="USO12" s="521"/>
      <c r="USS12" s="521"/>
      <c r="USW12" s="521"/>
      <c r="UTA12" s="521"/>
      <c r="UTE12" s="521"/>
      <c r="UTI12" s="521"/>
      <c r="UTM12" s="521"/>
      <c r="UTQ12" s="521"/>
      <c r="UTU12" s="521"/>
      <c r="UTY12" s="521"/>
      <c r="UUC12" s="521"/>
      <c r="UUG12" s="521"/>
      <c r="UUK12" s="521"/>
      <c r="UUO12" s="521"/>
      <c r="UUS12" s="521"/>
      <c r="UUW12" s="521"/>
      <c r="UVA12" s="521"/>
      <c r="UVE12" s="521"/>
      <c r="UVI12" s="521"/>
      <c r="UVM12" s="521"/>
      <c r="UVQ12" s="521"/>
      <c r="UVU12" s="521"/>
      <c r="UVY12" s="521"/>
      <c r="UWC12" s="521"/>
      <c r="UWG12" s="521"/>
      <c r="UWK12" s="521"/>
      <c r="UWO12" s="521"/>
      <c r="UWS12" s="521"/>
      <c r="UWW12" s="521"/>
      <c r="UXA12" s="521"/>
      <c r="UXE12" s="521"/>
      <c r="UXI12" s="521"/>
      <c r="UXM12" s="521"/>
      <c r="UXQ12" s="521"/>
      <c r="UXU12" s="521"/>
      <c r="UXY12" s="521"/>
      <c r="UYC12" s="521"/>
      <c r="UYG12" s="521"/>
      <c r="UYK12" s="521"/>
      <c r="UYO12" s="521"/>
      <c r="UYS12" s="521"/>
      <c r="UYW12" s="521"/>
      <c r="UZA12" s="521"/>
      <c r="UZE12" s="521"/>
      <c r="UZI12" s="521"/>
      <c r="UZM12" s="521"/>
      <c r="UZQ12" s="521"/>
      <c r="UZU12" s="521"/>
      <c r="UZY12" s="521"/>
      <c r="VAC12" s="521"/>
      <c r="VAG12" s="521"/>
      <c r="VAK12" s="521"/>
      <c r="VAO12" s="521"/>
      <c r="VAS12" s="521"/>
      <c r="VAW12" s="521"/>
      <c r="VBA12" s="521"/>
      <c r="VBE12" s="521"/>
      <c r="VBI12" s="521"/>
      <c r="VBM12" s="521"/>
      <c r="VBQ12" s="521"/>
      <c r="VBU12" s="521"/>
      <c r="VBY12" s="521"/>
      <c r="VCC12" s="521"/>
      <c r="VCG12" s="521"/>
      <c r="VCK12" s="521"/>
      <c r="VCO12" s="521"/>
      <c r="VCS12" s="521"/>
      <c r="VCW12" s="521"/>
      <c r="VDA12" s="521"/>
      <c r="VDE12" s="521"/>
      <c r="VDI12" s="521"/>
      <c r="VDM12" s="521"/>
      <c r="VDQ12" s="521"/>
      <c r="VDU12" s="521"/>
      <c r="VDY12" s="521"/>
      <c r="VEC12" s="521"/>
      <c r="VEG12" s="521"/>
      <c r="VEK12" s="521"/>
      <c r="VEO12" s="521"/>
      <c r="VES12" s="521"/>
      <c r="VEW12" s="521"/>
      <c r="VFA12" s="521"/>
      <c r="VFE12" s="521"/>
      <c r="VFI12" s="521"/>
      <c r="VFM12" s="521"/>
      <c r="VFQ12" s="521"/>
      <c r="VFU12" s="521"/>
      <c r="VFY12" s="521"/>
      <c r="VGC12" s="521"/>
      <c r="VGG12" s="521"/>
      <c r="VGK12" s="521"/>
      <c r="VGO12" s="521"/>
      <c r="VGS12" s="521"/>
      <c r="VGW12" s="521"/>
      <c r="VHA12" s="521"/>
      <c r="VHE12" s="521"/>
      <c r="VHI12" s="521"/>
      <c r="VHM12" s="521"/>
      <c r="VHQ12" s="521"/>
      <c r="VHU12" s="521"/>
      <c r="VHY12" s="521"/>
      <c r="VIC12" s="521"/>
      <c r="VIG12" s="521"/>
      <c r="VIK12" s="521"/>
      <c r="VIO12" s="521"/>
      <c r="VIS12" s="521"/>
      <c r="VIW12" s="521"/>
      <c r="VJA12" s="521"/>
      <c r="VJE12" s="521"/>
      <c r="VJI12" s="521"/>
      <c r="VJM12" s="521"/>
      <c r="VJQ12" s="521"/>
      <c r="VJU12" s="521"/>
      <c r="VJY12" s="521"/>
      <c r="VKC12" s="521"/>
      <c r="VKG12" s="521"/>
      <c r="VKK12" s="521"/>
      <c r="VKO12" s="521"/>
      <c r="VKS12" s="521"/>
      <c r="VKW12" s="521"/>
      <c r="VLA12" s="521"/>
      <c r="VLE12" s="521"/>
      <c r="VLI12" s="521"/>
      <c r="VLM12" s="521"/>
      <c r="VLQ12" s="521"/>
      <c r="VLU12" s="521"/>
      <c r="VLY12" s="521"/>
      <c r="VMC12" s="521"/>
      <c r="VMG12" s="521"/>
      <c r="VMK12" s="521"/>
      <c r="VMO12" s="521"/>
      <c r="VMS12" s="521"/>
      <c r="VMW12" s="521"/>
      <c r="VNA12" s="521"/>
      <c r="VNE12" s="521"/>
      <c r="VNI12" s="521"/>
      <c r="VNM12" s="521"/>
      <c r="VNQ12" s="521"/>
      <c r="VNU12" s="521"/>
      <c r="VNY12" s="521"/>
      <c r="VOC12" s="521"/>
      <c r="VOG12" s="521"/>
      <c r="VOK12" s="521"/>
      <c r="VOO12" s="521"/>
      <c r="VOS12" s="521"/>
      <c r="VOW12" s="521"/>
      <c r="VPA12" s="521"/>
      <c r="VPE12" s="521"/>
      <c r="VPI12" s="521"/>
      <c r="VPM12" s="521"/>
      <c r="VPQ12" s="521"/>
      <c r="VPU12" s="521"/>
      <c r="VPY12" s="521"/>
      <c r="VQC12" s="521"/>
      <c r="VQG12" s="521"/>
      <c r="VQK12" s="521"/>
      <c r="VQO12" s="521"/>
      <c r="VQS12" s="521"/>
      <c r="VQW12" s="521"/>
      <c r="VRA12" s="521"/>
      <c r="VRE12" s="521"/>
      <c r="VRI12" s="521"/>
      <c r="VRM12" s="521"/>
      <c r="VRQ12" s="521"/>
      <c r="VRU12" s="521"/>
      <c r="VRY12" s="521"/>
      <c r="VSC12" s="521"/>
      <c r="VSG12" s="521"/>
      <c r="VSK12" s="521"/>
      <c r="VSO12" s="521"/>
      <c r="VSS12" s="521"/>
      <c r="VSW12" s="521"/>
      <c r="VTA12" s="521"/>
      <c r="VTE12" s="521"/>
      <c r="VTI12" s="521"/>
      <c r="VTM12" s="521"/>
      <c r="VTQ12" s="521"/>
      <c r="VTU12" s="521"/>
      <c r="VTY12" s="521"/>
      <c r="VUC12" s="521"/>
      <c r="VUG12" s="521"/>
      <c r="VUK12" s="521"/>
      <c r="VUO12" s="521"/>
      <c r="VUS12" s="521"/>
      <c r="VUW12" s="521"/>
      <c r="VVA12" s="521"/>
      <c r="VVE12" s="521"/>
      <c r="VVI12" s="521"/>
      <c r="VVM12" s="521"/>
      <c r="VVQ12" s="521"/>
      <c r="VVU12" s="521"/>
      <c r="VVY12" s="521"/>
      <c r="VWC12" s="521"/>
      <c r="VWG12" s="521"/>
      <c r="VWK12" s="521"/>
      <c r="VWO12" s="521"/>
      <c r="VWS12" s="521"/>
      <c r="VWW12" s="521"/>
      <c r="VXA12" s="521"/>
      <c r="VXE12" s="521"/>
      <c r="VXI12" s="521"/>
      <c r="VXM12" s="521"/>
      <c r="VXQ12" s="521"/>
      <c r="VXU12" s="521"/>
      <c r="VXY12" s="521"/>
      <c r="VYC12" s="521"/>
      <c r="VYG12" s="521"/>
      <c r="VYK12" s="521"/>
      <c r="VYO12" s="521"/>
      <c r="VYS12" s="521"/>
      <c r="VYW12" s="521"/>
      <c r="VZA12" s="521"/>
      <c r="VZE12" s="521"/>
      <c r="VZI12" s="521"/>
      <c r="VZM12" s="521"/>
      <c r="VZQ12" s="521"/>
      <c r="VZU12" s="521"/>
      <c r="VZY12" s="521"/>
      <c r="WAC12" s="521"/>
      <c r="WAG12" s="521"/>
      <c r="WAK12" s="521"/>
      <c r="WAO12" s="521"/>
      <c r="WAS12" s="521"/>
      <c r="WAW12" s="521"/>
      <c r="WBA12" s="521"/>
      <c r="WBE12" s="521"/>
      <c r="WBI12" s="521"/>
      <c r="WBM12" s="521"/>
      <c r="WBQ12" s="521"/>
      <c r="WBU12" s="521"/>
      <c r="WBY12" s="521"/>
      <c r="WCC12" s="521"/>
      <c r="WCG12" s="521"/>
      <c r="WCK12" s="521"/>
      <c r="WCO12" s="521"/>
      <c r="WCS12" s="521"/>
      <c r="WCW12" s="521"/>
      <c r="WDA12" s="521"/>
      <c r="WDE12" s="521"/>
      <c r="WDI12" s="521"/>
      <c r="WDM12" s="521"/>
      <c r="WDQ12" s="521"/>
      <c r="WDU12" s="521"/>
      <c r="WDY12" s="521"/>
      <c r="WEC12" s="521"/>
      <c r="WEG12" s="521"/>
      <c r="WEK12" s="521"/>
      <c r="WEO12" s="521"/>
      <c r="WES12" s="521"/>
      <c r="WEW12" s="521"/>
      <c r="WFA12" s="521"/>
      <c r="WFE12" s="521"/>
      <c r="WFI12" s="521"/>
      <c r="WFM12" s="521"/>
      <c r="WFQ12" s="521"/>
      <c r="WFU12" s="521"/>
      <c r="WFY12" s="521"/>
      <c r="WGC12" s="521"/>
      <c r="WGG12" s="521"/>
      <c r="WGK12" s="521"/>
      <c r="WGO12" s="521"/>
      <c r="WGS12" s="521"/>
      <c r="WGW12" s="521"/>
      <c r="WHA12" s="521"/>
      <c r="WHE12" s="521"/>
      <c r="WHI12" s="521"/>
      <c r="WHM12" s="521"/>
      <c r="WHQ12" s="521"/>
      <c r="WHU12" s="521"/>
      <c r="WHY12" s="521"/>
      <c r="WIC12" s="521"/>
      <c r="WIG12" s="521"/>
      <c r="WIK12" s="521"/>
      <c r="WIO12" s="521"/>
      <c r="WIS12" s="521"/>
      <c r="WIW12" s="521"/>
      <c r="WJA12" s="521"/>
      <c r="WJE12" s="521"/>
      <c r="WJI12" s="521"/>
      <c r="WJM12" s="521"/>
      <c r="WJQ12" s="521"/>
      <c r="WJU12" s="521"/>
      <c r="WJY12" s="521"/>
      <c r="WKC12" s="521"/>
      <c r="WKG12" s="521"/>
      <c r="WKK12" s="521"/>
      <c r="WKO12" s="521"/>
      <c r="WKS12" s="521"/>
      <c r="WKW12" s="521"/>
      <c r="WLA12" s="521"/>
      <c r="WLE12" s="521"/>
      <c r="WLI12" s="521"/>
      <c r="WLM12" s="521"/>
      <c r="WLQ12" s="521"/>
      <c r="WLU12" s="521"/>
      <c r="WLY12" s="521"/>
      <c r="WMC12" s="521"/>
      <c r="WMG12" s="521"/>
      <c r="WMK12" s="521"/>
      <c r="WMO12" s="521"/>
      <c r="WMS12" s="521"/>
      <c r="WMW12" s="521"/>
      <c r="WNA12" s="521"/>
      <c r="WNE12" s="521"/>
      <c r="WNI12" s="521"/>
      <c r="WNM12" s="521"/>
      <c r="WNQ12" s="521"/>
      <c r="WNU12" s="521"/>
      <c r="WNY12" s="521"/>
      <c r="WOC12" s="521"/>
      <c r="WOG12" s="521"/>
      <c r="WOK12" s="521"/>
      <c r="WOO12" s="521"/>
      <c r="WOS12" s="521"/>
      <c r="WOW12" s="521"/>
      <c r="WPA12" s="521"/>
      <c r="WPE12" s="521"/>
      <c r="WPI12" s="521"/>
      <c r="WPM12" s="521"/>
      <c r="WPQ12" s="521"/>
      <c r="WPU12" s="521"/>
      <c r="WPY12" s="521"/>
      <c r="WQC12" s="521"/>
      <c r="WQG12" s="521"/>
      <c r="WQK12" s="521"/>
      <c r="WQO12" s="521"/>
      <c r="WQS12" s="521"/>
      <c r="WQW12" s="521"/>
      <c r="WRA12" s="521"/>
      <c r="WRE12" s="521"/>
      <c r="WRI12" s="521"/>
      <c r="WRM12" s="521"/>
      <c r="WRQ12" s="521"/>
      <c r="WRU12" s="521"/>
      <c r="WRY12" s="521"/>
      <c r="WSC12" s="521"/>
      <c r="WSG12" s="521"/>
      <c r="WSK12" s="521"/>
      <c r="WSO12" s="521"/>
      <c r="WSS12" s="521"/>
      <c r="WSW12" s="521"/>
      <c r="WTA12" s="521"/>
      <c r="WTE12" s="521"/>
      <c r="WTI12" s="521"/>
      <c r="WTM12" s="521"/>
      <c r="WTQ12" s="521"/>
      <c r="WTU12" s="521"/>
      <c r="WTY12" s="521"/>
      <c r="WUC12" s="521"/>
      <c r="WUG12" s="521"/>
      <c r="WUK12" s="521"/>
      <c r="WUO12" s="521"/>
      <c r="WUS12" s="521"/>
      <c r="WUW12" s="521"/>
      <c r="WVA12" s="521"/>
      <c r="WVE12" s="521"/>
      <c r="WVI12" s="521"/>
      <c r="WVM12" s="521"/>
      <c r="WVQ12" s="521"/>
      <c r="WVU12" s="521"/>
      <c r="WVY12" s="521"/>
      <c r="WWC12" s="521"/>
      <c r="WWG12" s="521"/>
      <c r="WWK12" s="521"/>
      <c r="WWO12" s="521"/>
      <c r="WWS12" s="521"/>
      <c r="WWW12" s="521"/>
      <c r="WXA12" s="521"/>
      <c r="WXE12" s="521"/>
      <c r="WXI12" s="521"/>
      <c r="WXM12" s="521"/>
      <c r="WXQ12" s="521"/>
      <c r="WXU12" s="521"/>
      <c r="WXY12" s="521"/>
      <c r="WYC12" s="521"/>
      <c r="WYG12" s="521"/>
      <c r="WYK12" s="521"/>
      <c r="WYO12" s="521"/>
      <c r="WYS12" s="521"/>
      <c r="WYW12" s="521"/>
      <c r="WZA12" s="521"/>
      <c r="WZE12" s="521"/>
      <c r="WZI12" s="521"/>
      <c r="WZM12" s="521"/>
      <c r="WZQ12" s="521"/>
      <c r="WZU12" s="521"/>
      <c r="WZY12" s="521"/>
      <c r="XAC12" s="521"/>
      <c r="XAG12" s="521"/>
      <c r="XAK12" s="521"/>
      <c r="XAO12" s="521"/>
      <c r="XAS12" s="521"/>
      <c r="XAW12" s="521"/>
      <c r="XBA12" s="521"/>
      <c r="XBE12" s="521"/>
      <c r="XBI12" s="521"/>
      <c r="XBM12" s="521"/>
      <c r="XBQ12" s="521"/>
      <c r="XBU12" s="521"/>
      <c r="XBY12" s="521"/>
      <c r="XCC12" s="521"/>
      <c r="XCG12" s="521"/>
      <c r="XCK12" s="521"/>
      <c r="XCO12" s="521"/>
      <c r="XCS12" s="521"/>
      <c r="XCW12" s="521"/>
      <c r="XDA12" s="521"/>
      <c r="XDE12" s="521"/>
      <c r="XDI12" s="521"/>
      <c r="XDM12" s="521"/>
      <c r="XDQ12" s="521"/>
      <c r="XDU12" s="521"/>
      <c r="XDY12" s="521"/>
      <c r="XEC12" s="521"/>
      <c r="XEG12" s="521"/>
      <c r="XEK12" s="521"/>
      <c r="XEO12" s="521"/>
      <c r="XES12" s="521"/>
      <c r="XEW12" s="521"/>
      <c r="XFA12" s="521"/>
    </row>
    <row r="13" spans="1:1021 1025:2045 2049:3069 3073:4093 4097:5117 5121:6141 6145:7165 7169:8189 8193:9213 9217:10237 10241:11261 11265:12285 12289:13309 13313:14333 14337:15357 15361:16381" ht="36" hidden="1" customHeight="1" x14ac:dyDescent="0.2">
      <c r="A13" s="340" t="s">
        <v>34</v>
      </c>
      <c r="B13" s="268" t="s">
        <v>370</v>
      </c>
      <c r="C13" s="274" t="str">
        <f>"BOTA FORA DO MATERIAL ESCAVADO CONFORME ITEM 2.1.1                 --&gt;"&amp;E12&amp;"m² x "&amp;$O$5&amp;"km"</f>
        <v>BOTA FORA DO MATERIAL ESCAVADO CONFORME ITEM 2.1.1                 --&gt;0m² x 8km</v>
      </c>
      <c r="D13" s="83" t="s">
        <v>43</v>
      </c>
      <c r="E13" s="145">
        <f>E12*$O$5</f>
        <v>0</v>
      </c>
      <c r="F13" s="184"/>
      <c r="G13" s="184"/>
      <c r="H13" s="187"/>
      <c r="I13" s="84"/>
      <c r="J13" s="84"/>
    </row>
    <row r="14" spans="1:1021 1025:2045 2049:3069 3073:4093 4097:5117 5121:6141 6145:7165 7169:8189 8193:9213 9217:10237 10241:11261 11265:12285 12289:13309 13313:14333 14337:15357 15361:16381" ht="39.75" hidden="1" customHeight="1" x14ac:dyDescent="0.2">
      <c r="A14" s="340" t="s">
        <v>35</v>
      </c>
      <c r="B14" s="268" t="s">
        <v>383</v>
      </c>
      <c r="C14" s="270" t="str">
        <f>"COMPRIMENTO VEZES LARGURA MEDIA DA PISTA  :                                  --&gt;"&amp;(""&amp;'Memoria de calculo 1'!C55)</f>
        <v xml:space="preserve">COMPRIMENTO VEZES LARGURA MEDIA DA PISTA  :                                  --&gt;179,88m X 6,80m + 2,68m X 6,80m + 10,88m X 6,80m + 1,99m X 6,92m + 123,34m²        </v>
      </c>
      <c r="D14" s="76" t="s">
        <v>26</v>
      </c>
      <c r="E14" s="145">
        <f>L17</f>
        <v>0</v>
      </c>
      <c r="F14" s="184"/>
      <c r="G14" s="184"/>
      <c r="H14" s="187"/>
      <c r="I14" s="85"/>
      <c r="J14" s="84"/>
    </row>
    <row r="15" spans="1:1021 1025:2045 2049:3069 3073:4093 4097:5117 5121:6141 6145:7165 7169:8189 8193:9213 9217:10237 10241:11261 11265:12285 12289:13309 13313:14333 14337:15357 15361:16381" ht="39.75" hidden="1" customHeight="1" x14ac:dyDescent="0.2">
      <c r="A15" s="340" t="s">
        <v>36</v>
      </c>
      <c r="B15" s="234" t="s">
        <v>371</v>
      </c>
      <c r="C15" s="270" t="str">
        <f>"COMPRIMENTO VEZES LARGURA MEDIA DA PISTA  VEZES EXPESSURA DE CORTE: --&gt;("&amp;'Memoria de calculo 1'!C55&amp;")   X 0,15m"</f>
        <v>COMPRIMENTO VEZES LARGURA MEDIA DA PISTA  VEZES EXPESSURA DE CORTE: --&gt;(179,88m X 6,80m + 2,68m X 6,80m + 10,88m X 6,80m + 1,99m X 6,92m + 123,34m²        )   X 0,15m</v>
      </c>
      <c r="D15" s="83" t="s">
        <v>42</v>
      </c>
      <c r="E15" s="145">
        <f>E12</f>
        <v>0</v>
      </c>
      <c r="G15" s="184"/>
      <c r="H15" s="184"/>
    </row>
    <row r="16" spans="1:1021 1025:2045 2049:3069 3073:4093 4097:5117 5121:6141 6145:7165 7169:8189 8193:9213 9217:10237 10241:11261 11265:12285 12289:13309 13313:14333 14337:15357 15361:16381" hidden="1" x14ac:dyDescent="0.2">
      <c r="A16" s="340" t="s">
        <v>37</v>
      </c>
      <c r="B16" s="234" t="s">
        <v>202</v>
      </c>
      <c r="C16" s="270" t="str">
        <f>"VOLUME DE MATERIAL DA BASE VEZES DMT -&gt; "&amp;E15&amp;"m³ x "&amp;$P$5&amp;"km"</f>
        <v>VOLUME DE MATERIAL DA BASE VEZES DMT -&gt; 0m³ x 61,2km</v>
      </c>
      <c r="D16" s="83" t="s">
        <v>43</v>
      </c>
      <c r="E16" s="341">
        <f>ROUND(E15*$P$5,2)</f>
        <v>0</v>
      </c>
      <c r="F16" s="184"/>
      <c r="G16" s="184"/>
      <c r="H16" s="184"/>
      <c r="M16" s="16"/>
    </row>
    <row r="17" spans="1:12" ht="63.75" hidden="1" x14ac:dyDescent="0.2">
      <c r="A17" s="340" t="s">
        <v>38</v>
      </c>
      <c r="B17" s="268" t="s">
        <v>149</v>
      </c>
      <c r="C17" s="270" t="str">
        <f>"LARGURA PISTA ROLAMENTO MAIS SARJETA  VEZES COMPRIMENTO MAIS  ACABAMENTO CURVA DE CRUZAMENTO        --&gt;("&amp;'Memoria de calculo 1'!C55&amp;")   X 0,15m"</f>
        <v>LARGURA PISTA ROLAMENTO MAIS SARJETA  VEZES COMPRIMENTO MAIS  ACABAMENTO CURVA DE CRUZAMENTO        --&gt;(179,88m X 6,80m + 2,68m X 6,80m + 10,88m X 6,80m + 1,99m X 6,92m + 123,34m²        )   X 0,15m</v>
      </c>
      <c r="D17" s="86" t="s">
        <v>42</v>
      </c>
      <c r="E17" s="342">
        <f>E12</f>
        <v>0</v>
      </c>
      <c r="F17" s="184"/>
      <c r="G17" s="188"/>
      <c r="H17" s="184"/>
      <c r="J17" s="89" t="s">
        <v>99</v>
      </c>
      <c r="K17" s="90"/>
      <c r="L17" s="148"/>
    </row>
    <row r="18" spans="1:12" s="163" customFormat="1" ht="64.5" hidden="1" customHeight="1" x14ac:dyDescent="0.2">
      <c r="A18" s="340" t="s">
        <v>39</v>
      </c>
      <c r="B18" s="287" t="s">
        <v>144</v>
      </c>
      <c r="C18" s="270" t="str">
        <f>"LARGURA PISTA ROLAMENTO MAIS SARJETA  VEZES COMPRIMENTO MAIS  ACABAMENTO CURVA DE CRUZAMENTO        --&gt;  "&amp;'Memoria de calculo 1'!C57</f>
        <v xml:space="preserve">LARGURA PISTA ROLAMENTO MAIS SARJETA  VEZES COMPRIMENTO MAIS  ACABAMENTO CURVA DE CRUZAMENTO        --&gt;  179,88m X 6,60m + 2,68m X 6,60m + 10,88m X 6,60m + 1,99m X 6,72m + 123,34m²        </v>
      </c>
      <c r="D18" s="76" t="s">
        <v>26</v>
      </c>
      <c r="E18" s="145">
        <f>L19</f>
        <v>0</v>
      </c>
      <c r="F18" s="189"/>
      <c r="G18" s="189"/>
      <c r="H18" s="189"/>
      <c r="J18" s="164" t="s">
        <v>96</v>
      </c>
      <c r="K18" s="165"/>
      <c r="L18" s="148"/>
    </row>
    <row r="19" spans="1:12" ht="63" hidden="1" customHeight="1" x14ac:dyDescent="0.2">
      <c r="A19" s="340" t="s">
        <v>40</v>
      </c>
      <c r="B19" s="268" t="s">
        <v>146</v>
      </c>
      <c r="C19" s="270" t="str">
        <f>"LARGURA PISTA ROLAMENTO VEZES COMPRIMENTO MAIS  ACABAMENTO CURVA DE CRUZAMENTO  --&gt; "&amp;'Memoria de calculo 1'!C56</f>
        <v xml:space="preserve">LARGURA PISTA ROLAMENTO VEZES COMPRIMENTO MAIS  ACABAMENTO CURVA DE CRUZAMENTO  --&gt; 179,88m X 6,00m + 2,68m X 6,00m + 10,88m X 6,00m + 1,99m X 6,12m + 123,34m²        </v>
      </c>
      <c r="D19" s="91" t="s">
        <v>26</v>
      </c>
      <c r="E19" s="337">
        <f>L18</f>
        <v>0</v>
      </c>
      <c r="F19" s="184"/>
      <c r="G19" s="184"/>
      <c r="H19" s="184"/>
      <c r="L19" s="148"/>
    </row>
    <row r="20" spans="1:12" s="167" customFormat="1" ht="63" hidden="1" customHeight="1" x14ac:dyDescent="0.2">
      <c r="A20" s="340" t="s">
        <v>100</v>
      </c>
      <c r="B20" s="268" t="s">
        <v>145</v>
      </c>
      <c r="C20" s="274" t="str">
        <f>"ÁREA DE APLICAÇÃO DO MATERIAL VEZES O PESO POR M² (CM30 ) VEZES A DISTÂNCIA DA REFINARIA ATÉ A OBRA-&gt; ("&amp;E18&amp;"m²) x  0,0012t/m² x (434km +"&amp;$O$6&amp;"km)"</f>
        <v>ÁREA DE APLICAÇÃO DO MATERIAL VEZES O PESO POR M² (CM30 ) VEZES A DISTÂNCIA DA REFINARIA ATÉ A OBRA-&gt; (0m²) x  0,0012t/m² x (434km +86km)</v>
      </c>
      <c r="D20" s="76" t="s">
        <v>44</v>
      </c>
      <c r="E20" s="145">
        <f>E18*520*0.0012</f>
        <v>0</v>
      </c>
      <c r="F20" s="184"/>
      <c r="G20" s="184"/>
      <c r="H20" s="184"/>
      <c r="L20" s="148"/>
    </row>
    <row r="21" spans="1:12" ht="52.5" hidden="1" customHeight="1" x14ac:dyDescent="0.2">
      <c r="A21" s="340" t="s">
        <v>178</v>
      </c>
      <c r="B21" s="268" t="s">
        <v>145</v>
      </c>
      <c r="C21" s="274" t="str">
        <f>"ÁREA DE APLICAÇÃO DO MATERIAL VEZES O PESO POR M² ( RR1C) VEZES A DISTÂNCIA DA REFINARIA ATÉ A OBRA-&gt; ("&amp;E19&amp;"m²) x 0,0005t/m² x (434km +"&amp;$O$6&amp;"km)"</f>
        <v>ÁREA DE APLICAÇÃO DO MATERIAL VEZES O PESO POR M² ( RR1C) VEZES A DISTÂNCIA DA REFINARIA ATÉ A OBRA-&gt; (0m²) x 0,0005t/m² x (434km +86km)</v>
      </c>
      <c r="D21" s="76" t="s">
        <v>44</v>
      </c>
      <c r="E21" s="145">
        <f>E19*520*0.0005</f>
        <v>0</v>
      </c>
      <c r="F21" s="184"/>
      <c r="G21" s="184"/>
      <c r="H21" s="184"/>
      <c r="J21" s="74" t="s">
        <v>97</v>
      </c>
      <c r="K21" s="88"/>
      <c r="L21" s="148"/>
    </row>
    <row r="22" spans="1:12" ht="60.75" hidden="1" customHeight="1" x14ac:dyDescent="0.2">
      <c r="A22" s="340" t="s">
        <v>179</v>
      </c>
      <c r="B22" s="268" t="s">
        <v>388</v>
      </c>
      <c r="C22" s="270" t="str">
        <f>"ÁREA DE APLICAÇÃO DO MATERIAL VEZES ESPESSURA DA PAVIMENTAÇÃO -&gt; ("&amp;E19&amp;"m² x 0,03m)"</f>
        <v>ÁREA DE APLICAÇÃO DO MATERIAL VEZES ESPESSURA DA PAVIMENTAÇÃO -&gt; (0m² x 0,03m)</v>
      </c>
      <c r="D22" s="76" t="s">
        <v>42</v>
      </c>
      <c r="E22" s="145">
        <f>ROUND(E19*0.03,2)</f>
        <v>0</v>
      </c>
      <c r="F22" s="184"/>
      <c r="G22" s="184"/>
      <c r="H22" s="184"/>
      <c r="J22" s="149" t="s">
        <v>170</v>
      </c>
    </row>
    <row r="23" spans="1:12" s="283" customFormat="1" ht="60.75" hidden="1" customHeight="1" x14ac:dyDescent="0.2">
      <c r="A23" s="340"/>
      <c r="B23" s="292" t="s">
        <v>395</v>
      </c>
      <c r="C23" s="293" t="str">
        <f>"VOLUME DE MASSA ASFALTICA DA BASE VEZES DMT -&gt; "&amp;E22&amp;"m³ x "&amp;$O$6&amp;"km"</f>
        <v>VOLUME DE MASSA ASFALTICA DA BASE VEZES DMT -&gt; 0m³ x 86km</v>
      </c>
      <c r="D23" s="273" t="s">
        <v>43</v>
      </c>
      <c r="E23" s="250">
        <f>ROUND(E22*$O$6,2)</f>
        <v>0</v>
      </c>
      <c r="F23" s="184"/>
      <c r="G23" s="184"/>
      <c r="H23" s="184"/>
      <c r="J23" s="149"/>
    </row>
    <row r="24" spans="1:12" s="195" customFormat="1" ht="54.75" hidden="1" customHeight="1" x14ac:dyDescent="0.2">
      <c r="A24" s="340" t="s">
        <v>268</v>
      </c>
      <c r="B24" s="296" t="s">
        <v>391</v>
      </c>
      <c r="C24" s="270" t="str">
        <f>"SOMATORIO DO VOLUME DE AGREGADOS VEZES DMT --&gt;1,167X "&amp;E22&amp;" M³ X "&amp;$P$3&amp;" KM"</f>
        <v>SOMATORIO DO VOLUME DE AGREGADOS VEZES DMT --&gt;1,167X 0 M³ X 2,8 KM</v>
      </c>
      <c r="D24" s="273" t="s">
        <v>43</v>
      </c>
      <c r="E24" s="250">
        <f>ROUND(E22*1.167*$P$3,2)</f>
        <v>0</v>
      </c>
      <c r="F24" s="184"/>
      <c r="G24" s="184"/>
      <c r="H24" s="184"/>
      <c r="J24" s="149"/>
      <c r="L24" s="73"/>
    </row>
    <row r="25" spans="1:12" s="195" customFormat="1" ht="72" hidden="1" customHeight="1" x14ac:dyDescent="0.2">
      <c r="A25" s="340" t="s">
        <v>269</v>
      </c>
      <c r="B25" s="297" t="s">
        <v>393</v>
      </c>
      <c r="C25" s="270" t="str">
        <f>"SOMATORIO DO VOLUME DE AGREGADOS VEZES DMT --&gt; 0,193x "&amp;E22&amp;" M³ X "&amp;$O$3&amp;" KM "</f>
        <v xml:space="preserve">SOMATORIO DO VOLUME DE AGREGADOS VEZES DMT --&gt; 0,193x 0 M³ X 142 KM </v>
      </c>
      <c r="D25" s="273" t="s">
        <v>43</v>
      </c>
      <c r="E25" s="250">
        <f>ROUND(E22*0.193*$O$3,2)</f>
        <v>0</v>
      </c>
      <c r="F25" s="184"/>
      <c r="G25" s="184"/>
      <c r="H25" s="184"/>
      <c r="J25" s="149"/>
      <c r="L25" s="73"/>
    </row>
    <row r="26" spans="1:12" ht="15.75" hidden="1" customHeight="1" x14ac:dyDescent="0.2">
      <c r="A26" s="340" t="s">
        <v>45</v>
      </c>
      <c r="B26" s="81" t="s">
        <v>101</v>
      </c>
      <c r="C26" s="82"/>
      <c r="D26" s="76"/>
      <c r="E26" s="250" t="s">
        <v>79</v>
      </c>
      <c r="F26" s="184"/>
      <c r="G26" s="184"/>
      <c r="H26" s="184"/>
    </row>
    <row r="27" spans="1:12" ht="52.5" hidden="1" customHeight="1" x14ac:dyDescent="0.2">
      <c r="A27" s="270" t="s">
        <v>46</v>
      </c>
      <c r="B27" s="265" t="s">
        <v>252</v>
      </c>
      <c r="C27" s="273" t="str">
        <f>"SOMATÓRIO DE MEIO-FIO COM SARJETA+ AMARAÇÃO FINAL COM SARJETA  -&gt;"&amp;'Memoria de calculo 1'!C12</f>
        <v>SOMATÓRIO DE MEIO-FIO COM SARJETA+ AMARAÇÃO FINAL COM SARJETA  -&gt;7,72+2,84+2,51+14,47+10,95+39,97+2,19+1,78+25,17+42,68+16,74+35,54+46,02+35,64+12,09+9,66+70,18</v>
      </c>
      <c r="D27" s="76" t="s">
        <v>47</v>
      </c>
      <c r="E27" s="145">
        <f>L20</f>
        <v>0</v>
      </c>
      <c r="F27" s="184"/>
      <c r="G27" s="184"/>
      <c r="H27" s="184"/>
    </row>
    <row r="28" spans="1:12" s="195" customFormat="1" hidden="1" x14ac:dyDescent="0.2">
      <c r="A28" s="339" t="s">
        <v>417</v>
      </c>
      <c r="B28" s="503" t="str">
        <f>'Memoria de calculo 1'!A14</f>
        <v>RUA VICINAL B - CONJUNTO HABITACIONAL ALVARO CORDEIRO</v>
      </c>
      <c r="C28" s="504"/>
      <c r="D28" s="504"/>
      <c r="E28" s="505"/>
      <c r="F28" s="190"/>
      <c r="G28" s="190"/>
      <c r="H28" s="191"/>
    </row>
    <row r="29" spans="1:12" s="195" customFormat="1" hidden="1" x14ac:dyDescent="0.2">
      <c r="A29" s="340" t="s">
        <v>488</v>
      </c>
      <c r="B29" s="81" t="s">
        <v>19</v>
      </c>
      <c r="C29" s="82"/>
      <c r="D29" s="76"/>
      <c r="E29" s="145"/>
      <c r="F29" s="184"/>
      <c r="G29" s="184"/>
      <c r="H29" s="184"/>
    </row>
    <row r="30" spans="1:12" s="195" customFormat="1" ht="25.5" hidden="1" x14ac:dyDescent="0.2">
      <c r="A30" s="340" t="s">
        <v>424</v>
      </c>
      <c r="B30" s="268" t="s">
        <v>41</v>
      </c>
      <c r="C30" s="270" t="str">
        <f>"COMPRIMENTO VEZES LARGURA MEDIA DA PISTA  VEZES EXPESSURA DE CORTE: --&gt;("&amp;'Memoria de calculo 1'!C60&amp;")   X 0,15m"</f>
        <v>COMPRIMENTO VEZES LARGURA MEDIA DA PISTA  VEZES EXPESSURA DE CORTE: --&gt;(26,17 x 6,8m)   X 0,15m</v>
      </c>
      <c r="D30" s="83" t="s">
        <v>42</v>
      </c>
      <c r="E30" s="145">
        <f>ROUND(L35*0.15,2)</f>
        <v>0</v>
      </c>
      <c r="F30" s="184"/>
      <c r="G30" s="184"/>
      <c r="H30" s="184"/>
    </row>
    <row r="31" spans="1:12" s="195" customFormat="1" ht="36" hidden="1" customHeight="1" x14ac:dyDescent="0.2">
      <c r="A31" s="340" t="s">
        <v>425</v>
      </c>
      <c r="B31" s="268" t="s">
        <v>370</v>
      </c>
      <c r="C31" s="274" t="str">
        <f>"BOTA FORA DO MATERIAL ESCAVADO CONFORME ITEM 2.1.1                 --&gt;"&amp;E30&amp;"m² x "&amp;$O$5&amp;"km"</f>
        <v>BOTA FORA DO MATERIAL ESCAVADO CONFORME ITEM 2.1.1                 --&gt;0m² x 8km</v>
      </c>
      <c r="D31" s="83" t="s">
        <v>43</v>
      </c>
      <c r="E31" s="145">
        <f>E30*$O$5</f>
        <v>0</v>
      </c>
      <c r="F31" s="184"/>
      <c r="G31" s="184"/>
      <c r="H31" s="187"/>
      <c r="I31" s="84"/>
      <c r="J31" s="84"/>
    </row>
    <row r="32" spans="1:12" s="195" customFormat="1" ht="39.75" hidden="1" customHeight="1" x14ac:dyDescent="0.2">
      <c r="A32" s="340" t="s">
        <v>426</v>
      </c>
      <c r="B32" s="268" t="s">
        <v>383</v>
      </c>
      <c r="C32" s="270" t="str">
        <f>"COMPRIMENTO VEZES LARGURA MEDIA DA PISTA  :                                  --&gt;"&amp;'Memoria de calculo 1'!C60</f>
        <v>COMPRIMENTO VEZES LARGURA MEDIA DA PISTA  :                                  --&gt;26,17 x 6,8m</v>
      </c>
      <c r="D32" s="76" t="s">
        <v>26</v>
      </c>
      <c r="E32" s="145">
        <f>L35</f>
        <v>0</v>
      </c>
      <c r="F32" s="184"/>
      <c r="G32" s="184"/>
      <c r="H32" s="187"/>
      <c r="I32" s="85"/>
      <c r="J32" s="84"/>
    </row>
    <row r="33" spans="1:13" s="195" customFormat="1" ht="39.75" hidden="1" customHeight="1" x14ac:dyDescent="0.2">
      <c r="A33" s="340" t="s">
        <v>427</v>
      </c>
      <c r="B33" s="234" t="s">
        <v>371</v>
      </c>
      <c r="C33" s="270" t="str">
        <f>"COMPRIMENTO VEZES LARGURA MEDIA DA PISTA  VEZES EXPESSURA DE CORTE: --&gt;("&amp;'Memoria de calculo 1'!C60&amp;")   X 0,15m"</f>
        <v>COMPRIMENTO VEZES LARGURA MEDIA DA PISTA  VEZES EXPESSURA DE CORTE: --&gt;(26,17 x 6,8m)   X 0,15m</v>
      </c>
      <c r="D33" s="83" t="s">
        <v>42</v>
      </c>
      <c r="E33" s="145">
        <f>E30</f>
        <v>0</v>
      </c>
      <c r="G33" s="184"/>
      <c r="H33" s="184"/>
    </row>
    <row r="34" spans="1:13" s="195" customFormat="1" hidden="1" x14ac:dyDescent="0.2">
      <c r="A34" s="340" t="s">
        <v>428</v>
      </c>
      <c r="B34" s="234" t="s">
        <v>202</v>
      </c>
      <c r="C34" s="270" t="str">
        <f>"VOLUME DE MATERIAL DA BASE VEZES DMT -&gt; "&amp;E33&amp;"m³ x "&amp;$P$5&amp;"km"</f>
        <v>VOLUME DE MATERIAL DA BASE VEZES DMT -&gt; 0m³ x 61,2km</v>
      </c>
      <c r="D34" s="83" t="s">
        <v>43</v>
      </c>
      <c r="E34" s="341">
        <f>ROUND(E33*$P$5,2)</f>
        <v>0</v>
      </c>
      <c r="F34" s="184"/>
      <c r="G34" s="184"/>
      <c r="H34" s="184"/>
      <c r="M34" s="16"/>
    </row>
    <row r="35" spans="1:13" s="195" customFormat="1" ht="63.75" hidden="1" x14ac:dyDescent="0.2">
      <c r="A35" s="340" t="s">
        <v>429</v>
      </c>
      <c r="B35" s="268" t="s">
        <v>149</v>
      </c>
      <c r="C35" s="270" t="str">
        <f>"LARGURA PISTA ROLAMENTO MAIS SARJETA  VEZES COMPRIMENTO MAIS  ACABAMENTO CURVA DE CRUZAMENTO        --&gt;("&amp;'Memoria de calculo 1'!C60&amp;")   X 0,15m"</f>
        <v>LARGURA PISTA ROLAMENTO MAIS SARJETA  VEZES COMPRIMENTO MAIS  ACABAMENTO CURVA DE CRUZAMENTO        --&gt;(26,17 x 6,8m)   X 0,15m</v>
      </c>
      <c r="D35" s="86" t="s">
        <v>42</v>
      </c>
      <c r="E35" s="342">
        <f>E30</f>
        <v>0</v>
      </c>
      <c r="F35" s="184"/>
      <c r="G35" s="188"/>
      <c r="H35" s="184"/>
      <c r="J35" s="89" t="s">
        <v>99</v>
      </c>
      <c r="K35" s="90"/>
      <c r="L35" s="148"/>
    </row>
    <row r="36" spans="1:13" s="163" customFormat="1" ht="38.25" hidden="1" x14ac:dyDescent="0.2">
      <c r="A36" s="340" t="s">
        <v>430</v>
      </c>
      <c r="B36" s="287" t="s">
        <v>144</v>
      </c>
      <c r="C36" s="270" t="str">
        <f>"LARGURA PISTA ROLAMENTO MAIS SARJETA  VEZES COMPRIMENTO MAIS  ACABAMENTO CURVA DE CRUZAMENTO        --&gt;  "&amp;'Memoria de calculo 1'!C62</f>
        <v>LARGURA PISTA ROLAMENTO MAIS SARJETA  VEZES COMPRIMENTO MAIS  ACABAMENTO CURVA DE CRUZAMENTO        --&gt;  26,17 x 6,6m</v>
      </c>
      <c r="D36" s="76" t="s">
        <v>26</v>
      </c>
      <c r="E36" s="145">
        <f>L37</f>
        <v>0</v>
      </c>
      <c r="F36" s="189"/>
      <c r="G36" s="189"/>
      <c r="H36" s="189"/>
      <c r="J36" s="164" t="s">
        <v>96</v>
      </c>
      <c r="K36" s="165"/>
      <c r="L36" s="276"/>
    </row>
    <row r="37" spans="1:13" s="195" customFormat="1" ht="63" hidden="1" customHeight="1" x14ac:dyDescent="0.2">
      <c r="A37" s="340" t="s">
        <v>431</v>
      </c>
      <c r="B37" s="268" t="s">
        <v>146</v>
      </c>
      <c r="C37" s="270" t="str">
        <f>"LARGURA PISTA ROLAMENTO VEZES COMPRIMENTO MAIS  ACABAMENTO CURVA DE CRUZAMENTO  --&gt; "&amp;'Memoria de calculo 1'!C61</f>
        <v>LARGURA PISTA ROLAMENTO VEZES COMPRIMENTO MAIS  ACABAMENTO CURVA DE CRUZAMENTO  --&gt; 26,17 x 6,0m</v>
      </c>
      <c r="D37" s="91" t="s">
        <v>26</v>
      </c>
      <c r="E37" s="337">
        <f>L36</f>
        <v>0</v>
      </c>
      <c r="F37" s="184"/>
      <c r="G37" s="184"/>
      <c r="H37" s="184"/>
      <c r="L37" s="276"/>
    </row>
    <row r="38" spans="1:13" s="195" customFormat="1" ht="63" hidden="1" customHeight="1" x14ac:dyDescent="0.2">
      <c r="A38" s="340" t="s">
        <v>432</v>
      </c>
      <c r="B38" s="268" t="s">
        <v>145</v>
      </c>
      <c r="C38" s="274" t="str">
        <f>"ÁREA DE APLICAÇÃO DO MATERIAL VEZES O PESO POR M² (CM30 ) VEZES A DISTÂNCIA DA REFINARIA ATÉ A OBRA-&gt; ("&amp;E36&amp;"m²) x  0,0012t/m² x (434km +"&amp;$O$6&amp;"km)"</f>
        <v>ÁREA DE APLICAÇÃO DO MATERIAL VEZES O PESO POR M² (CM30 ) VEZES A DISTÂNCIA DA REFINARIA ATÉ A OBRA-&gt; (0m²) x  0,0012t/m² x (434km +86km)</v>
      </c>
      <c r="D38" s="76" t="s">
        <v>44</v>
      </c>
      <c r="E38" s="145">
        <f>E36*520*0.0012</f>
        <v>0</v>
      </c>
      <c r="F38" s="184"/>
      <c r="G38" s="184"/>
      <c r="H38" s="184"/>
      <c r="L38" s="276"/>
    </row>
    <row r="39" spans="1:13" s="195" customFormat="1" ht="36" hidden="1" x14ac:dyDescent="0.2">
      <c r="A39" s="340" t="s">
        <v>433</v>
      </c>
      <c r="B39" s="268" t="s">
        <v>145</v>
      </c>
      <c r="C39" s="274" t="str">
        <f>"ÁREA DE APLICAÇÃO DO MATERIAL VEZES O PESO POR M² ( RR1C) VEZES A DISTÂNCIA DA REFINARIA ATÉ A OBRA-&gt; ("&amp;E37&amp;"m²) x 0,0005t/m² x (434km +"&amp;$O$6&amp;"km)"</f>
        <v>ÁREA DE APLICAÇÃO DO MATERIAL VEZES O PESO POR M² ( RR1C) VEZES A DISTÂNCIA DA REFINARIA ATÉ A OBRA-&gt; (0m²) x 0,0005t/m² x (434km +86km)</v>
      </c>
      <c r="D39" s="76" t="s">
        <v>44</v>
      </c>
      <c r="E39" s="145">
        <f>E37*520*0.0005</f>
        <v>0</v>
      </c>
      <c r="F39" s="184"/>
      <c r="G39" s="184"/>
      <c r="H39" s="184"/>
      <c r="J39" s="74" t="s">
        <v>97</v>
      </c>
      <c r="K39" s="88"/>
      <c r="L39" s="276"/>
    </row>
    <row r="40" spans="1:13" s="195" customFormat="1" ht="60.75" hidden="1" customHeight="1" x14ac:dyDescent="0.2">
      <c r="A40" s="340" t="s">
        <v>434</v>
      </c>
      <c r="B40" s="292" t="s">
        <v>388</v>
      </c>
      <c r="C40" s="293" t="str">
        <f>"ÁREA DE APLICAÇÃO DO MATERIAL VEZES ESPESSURA DA PAVIMENTAÇÃO -&gt; ("&amp;E37&amp;"m² x 0,03m)"</f>
        <v>ÁREA DE APLICAÇÃO DO MATERIAL VEZES ESPESSURA DA PAVIMENTAÇÃO -&gt; (0m² x 0,03m)</v>
      </c>
      <c r="D40" s="294" t="s">
        <v>42</v>
      </c>
      <c r="E40" s="342">
        <f>ROUND(E37*0.03,2)</f>
        <v>0</v>
      </c>
      <c r="F40" s="184"/>
      <c r="G40" s="184"/>
      <c r="H40" s="184"/>
      <c r="J40" s="149" t="s">
        <v>170</v>
      </c>
      <c r="L40" s="276"/>
    </row>
    <row r="41" spans="1:13" s="283" customFormat="1" ht="60.75" hidden="1" customHeight="1" x14ac:dyDescent="0.2">
      <c r="A41" s="340" t="s">
        <v>435</v>
      </c>
      <c r="B41" s="295" t="s">
        <v>395</v>
      </c>
      <c r="C41" s="270" t="str">
        <f>"VOLUME DE MASSA ASFALTICA DA BASE VEZES DMT -&gt; "&amp;E40&amp;"m³ x "&amp;$O$6&amp;"km"</f>
        <v>VOLUME DE MASSA ASFALTICA DA BASE VEZES DMT -&gt; 0m³ x 86km</v>
      </c>
      <c r="D41" s="273" t="s">
        <v>43</v>
      </c>
      <c r="E41" s="250">
        <f>ROUND(E40*$O$6,2)</f>
        <v>0</v>
      </c>
      <c r="F41" s="184"/>
      <c r="G41" s="184"/>
      <c r="H41" s="184"/>
      <c r="J41" s="149"/>
      <c r="L41" s="276"/>
    </row>
    <row r="42" spans="1:13" s="195" customFormat="1" ht="54.75" hidden="1" customHeight="1" x14ac:dyDescent="0.2">
      <c r="A42" s="340" t="s">
        <v>436</v>
      </c>
      <c r="B42" s="296" t="s">
        <v>391</v>
      </c>
      <c r="C42" s="270" t="str">
        <f>"SOMATORIO DO VOLUME DE AGREGADOS VEZES DMT --&gt;1,167X "&amp;E40&amp;" M³ X "&amp;$P$3&amp;" KM"</f>
        <v>SOMATORIO DO VOLUME DE AGREGADOS VEZES DMT --&gt;1,167X 0 M³ X 2,8 KM</v>
      </c>
      <c r="D42" s="273" t="s">
        <v>43</v>
      </c>
      <c r="E42" s="250">
        <f>ROUND(E40*1.167*$P$3,2)</f>
        <v>0</v>
      </c>
      <c r="F42" s="184"/>
      <c r="G42" s="184"/>
      <c r="H42" s="184"/>
      <c r="J42" s="149"/>
      <c r="L42" s="73"/>
    </row>
    <row r="43" spans="1:13" s="195" customFormat="1" ht="72" hidden="1" customHeight="1" x14ac:dyDescent="0.2">
      <c r="A43" s="340" t="s">
        <v>489</v>
      </c>
      <c r="B43" s="297" t="s">
        <v>393</v>
      </c>
      <c r="C43" s="270" t="str">
        <f>"SOMATORIO DO VOLUME DE AGREGADOS VEZES DMT --&gt; 0,193x "&amp;E40&amp;" M³ X "&amp;$O$3&amp;" KM "</f>
        <v xml:space="preserve">SOMATORIO DO VOLUME DE AGREGADOS VEZES DMT --&gt; 0,193x 0 M³ X 142 KM </v>
      </c>
      <c r="D43" s="273" t="s">
        <v>43</v>
      </c>
      <c r="E43" s="250">
        <f>ROUND(E40*0.193*$O$3,2)</f>
        <v>0</v>
      </c>
      <c r="F43" s="184"/>
      <c r="G43" s="184"/>
      <c r="H43" s="184"/>
      <c r="J43" s="149"/>
      <c r="L43" s="73"/>
    </row>
    <row r="44" spans="1:13" s="195" customFormat="1" ht="15.75" hidden="1" customHeight="1" x14ac:dyDescent="0.2">
      <c r="A44" s="340" t="s">
        <v>437</v>
      </c>
      <c r="B44" s="81" t="s">
        <v>101</v>
      </c>
      <c r="C44" s="82"/>
      <c r="D44" s="76"/>
      <c r="E44" s="250" t="s">
        <v>79</v>
      </c>
      <c r="F44" s="184"/>
      <c r="G44" s="184"/>
      <c r="H44" s="184"/>
    </row>
    <row r="45" spans="1:13" s="195" customFormat="1" ht="52.5" hidden="1" customHeight="1" x14ac:dyDescent="0.2">
      <c r="A45" s="270" t="s">
        <v>438</v>
      </c>
      <c r="B45" s="265" t="s">
        <v>252</v>
      </c>
      <c r="C45" s="273" t="str">
        <f>"SOMATÓRIO DE MEIO-FIO COM SARJETA+ AMARAÇÃO FINAL COM SARJETA  -&gt;"&amp;'Memoria de calculo 1'!C16</f>
        <v>SOMATÓRIO DE MEIO-FIO COM SARJETA+ AMARAÇÃO FINAL COM SARJETA  -&gt;21,98+30,36</v>
      </c>
      <c r="D45" s="76" t="s">
        <v>47</v>
      </c>
      <c r="E45" s="145">
        <f>L38</f>
        <v>0</v>
      </c>
      <c r="F45" s="184"/>
      <c r="G45" s="184"/>
      <c r="H45" s="184"/>
    </row>
    <row r="46" spans="1:13" s="195" customFormat="1" hidden="1" x14ac:dyDescent="0.2">
      <c r="A46" s="339" t="s">
        <v>418</v>
      </c>
      <c r="B46" s="503" t="str">
        <f>'Memoria de calculo 1'!A18</f>
        <v>RUA VICINAL C - CONJUNTO HABITACIONAL ALVARO CORDEIRO</v>
      </c>
      <c r="C46" s="504"/>
      <c r="D46" s="504"/>
      <c r="E46" s="505"/>
      <c r="F46" s="190"/>
      <c r="G46" s="190"/>
      <c r="H46" s="191"/>
    </row>
    <row r="47" spans="1:13" s="195" customFormat="1" hidden="1" x14ac:dyDescent="0.2">
      <c r="A47" s="340" t="s">
        <v>490</v>
      </c>
      <c r="B47" s="81" t="s">
        <v>19</v>
      </c>
      <c r="C47" s="82"/>
      <c r="D47" s="76"/>
      <c r="E47" s="145"/>
      <c r="F47" s="184"/>
      <c r="G47" s="184"/>
      <c r="H47" s="184"/>
    </row>
    <row r="48" spans="1:13" s="195" customFormat="1" ht="57" hidden="1" customHeight="1" x14ac:dyDescent="0.2">
      <c r="A48" s="340" t="s">
        <v>439</v>
      </c>
      <c r="B48" s="295" t="s">
        <v>41</v>
      </c>
      <c r="C48" s="270" t="str">
        <f>"COMPRIMENTO VEZES LARGURA MEDIA DA PISTA  VEZES EXPESSURA DE CORTE: --&gt;("&amp;'Memoria de calculo 1'!C65&amp;")   X 0,15m"</f>
        <v>COMPRIMENTO VEZES LARGURA MEDIA DA PISTA  VEZES EXPESSURA DE CORTE: --&gt;(29,67 x5,85 + 14,7 x6,70 + 73,33 x 6,80+ 4,96 x4,23 + 14,5 x3,61 +63,63)   X 0,15m</v>
      </c>
      <c r="D48" s="83" t="s">
        <v>42</v>
      </c>
      <c r="E48" s="145">
        <f>ROUND(L53*0.15,2)</f>
        <v>0</v>
      </c>
      <c r="F48" s="184"/>
      <c r="G48" s="184"/>
      <c r="H48" s="184"/>
    </row>
    <row r="49" spans="1:13" s="195" customFormat="1" ht="36" hidden="1" customHeight="1" x14ac:dyDescent="0.2">
      <c r="A49" s="340" t="s">
        <v>440</v>
      </c>
      <c r="B49" s="295" t="s">
        <v>370</v>
      </c>
      <c r="C49" s="274" t="str">
        <f>"BOTA FORA DO MATERIAL ESCAVADO CONFORME ITEM 2.1.1                 --&gt;"&amp;E48&amp;"m² x "&amp;$O$5&amp;"km"</f>
        <v>BOTA FORA DO MATERIAL ESCAVADO CONFORME ITEM 2.1.1                 --&gt;0m² x 8km</v>
      </c>
      <c r="D49" s="83" t="s">
        <v>43</v>
      </c>
      <c r="E49" s="145">
        <f>E48*$O$5</f>
        <v>0</v>
      </c>
      <c r="F49" s="184"/>
      <c r="G49" s="184"/>
      <c r="H49" s="187"/>
      <c r="I49" s="84"/>
      <c r="J49" s="84"/>
    </row>
    <row r="50" spans="1:13" s="195" customFormat="1" ht="39.75" hidden="1" customHeight="1" x14ac:dyDescent="0.2">
      <c r="A50" s="340" t="s">
        <v>441</v>
      </c>
      <c r="B50" s="295" t="s">
        <v>383</v>
      </c>
      <c r="C50" s="270" t="str">
        <f>"COMPRIMENTO VEZES LARGURA MEDIA DA PISTA  :                                  --&gt;"&amp;'Memoria de calculo 1'!C65</f>
        <v>COMPRIMENTO VEZES LARGURA MEDIA DA PISTA  :                                  --&gt;29,67 x5,85 + 14,7 x6,70 + 73,33 x 6,80+ 4,96 x4,23 + 14,5 x3,61 +63,63</v>
      </c>
      <c r="D50" s="76" t="s">
        <v>26</v>
      </c>
      <c r="E50" s="145">
        <f>L53</f>
        <v>0</v>
      </c>
      <c r="F50" s="184"/>
      <c r="G50" s="184"/>
      <c r="H50" s="187"/>
      <c r="I50" s="85"/>
      <c r="J50" s="84"/>
    </row>
    <row r="51" spans="1:13" s="195" customFormat="1" ht="39.75" hidden="1" customHeight="1" x14ac:dyDescent="0.2">
      <c r="A51" s="340" t="s">
        <v>442</v>
      </c>
      <c r="B51" s="144" t="s">
        <v>371</v>
      </c>
      <c r="C51" s="270" t="str">
        <f>"COMPRIMENTO VEZES LARGURA MEDIA DA PISTA  VEZES EXPESSURA DE CORTE: --&gt;("&amp;'Memoria de calculo 1'!C65&amp;")   X 0,15m"</f>
        <v>COMPRIMENTO VEZES LARGURA MEDIA DA PISTA  VEZES EXPESSURA DE CORTE: --&gt;(29,67 x5,85 + 14,7 x6,70 + 73,33 x 6,80+ 4,96 x4,23 + 14,5 x3,61 +63,63)   X 0,15m</v>
      </c>
      <c r="D51" s="83" t="s">
        <v>42</v>
      </c>
      <c r="E51" s="145">
        <f>E48</f>
        <v>0</v>
      </c>
      <c r="G51" s="184"/>
      <c r="H51" s="184"/>
    </row>
    <row r="52" spans="1:13" s="195" customFormat="1" hidden="1" x14ac:dyDescent="0.2">
      <c r="A52" s="340" t="s">
        <v>443</v>
      </c>
      <c r="B52" s="144" t="s">
        <v>202</v>
      </c>
      <c r="C52" s="270" t="str">
        <f>"VOLUME DE MATERIAL DA BASE VEZES DMT -&gt; "&amp;E51&amp;"m³ x "&amp;$P$5&amp;"km"</f>
        <v>VOLUME DE MATERIAL DA BASE VEZES DMT -&gt; 0m³ x 61,2km</v>
      </c>
      <c r="D52" s="83" t="s">
        <v>43</v>
      </c>
      <c r="E52" s="341">
        <f>ROUND(E51*$P$5,2)</f>
        <v>0</v>
      </c>
      <c r="F52" s="184"/>
      <c r="G52" s="184"/>
      <c r="H52" s="184"/>
      <c r="M52" s="16"/>
    </row>
    <row r="53" spans="1:13" s="195" customFormat="1" ht="63.75" hidden="1" x14ac:dyDescent="0.2">
      <c r="A53" s="340" t="s">
        <v>444</v>
      </c>
      <c r="B53" s="295" t="s">
        <v>149</v>
      </c>
      <c r="C53" s="270" t="str">
        <f>"LARGURA PISTA ROLAMENTO MAIS SARJETA  VEZES COMPRIMENTO MAIS  ACABAMENTO CURVA DE CRUZAMENTO        --&gt;("&amp;'Memoria de calculo 1'!C65&amp;")   X 0,15m"</f>
        <v>LARGURA PISTA ROLAMENTO MAIS SARJETA  VEZES COMPRIMENTO MAIS  ACABAMENTO CURVA DE CRUZAMENTO        --&gt;(29,67 x5,85 + 14,7 x6,70 + 73,33 x 6,80+ 4,96 x4,23 + 14,5 x3,61 +63,63)   X 0,15m</v>
      </c>
      <c r="D53" s="86" t="s">
        <v>42</v>
      </c>
      <c r="E53" s="342">
        <f>E48</f>
        <v>0</v>
      </c>
      <c r="F53" s="184"/>
      <c r="G53" s="188"/>
      <c r="H53" s="184"/>
      <c r="J53" s="89" t="s">
        <v>99</v>
      </c>
      <c r="K53" s="90"/>
      <c r="L53" s="148"/>
    </row>
    <row r="54" spans="1:13" s="163" customFormat="1" ht="49.5" hidden="1" customHeight="1" x14ac:dyDescent="0.2">
      <c r="A54" s="340" t="s">
        <v>445</v>
      </c>
      <c r="B54" s="298" t="s">
        <v>144</v>
      </c>
      <c r="C54" s="270" t="str">
        <f>"LARGURA PISTA ROLAMENTO MAIS SARJETA  VEZES COMPRIMENTO MAIS  ACABAMENTO CURVA DE CRUZAMENTO        --&gt;  "&amp;'Memoria de calculo 1'!C67</f>
        <v>LARGURA PISTA ROLAMENTO MAIS SARJETA  VEZES COMPRIMENTO MAIS  ACABAMENTO CURVA DE CRUZAMENTO        --&gt;  29,67 x5,65+ 14,7 x6,50 + 73,33 x 6,60 + 4,96 x 4,03 + 14,5 x 3,41+63,63</v>
      </c>
      <c r="D54" s="76" t="s">
        <v>26</v>
      </c>
      <c r="E54" s="145">
        <f>L55</f>
        <v>0</v>
      </c>
      <c r="F54" s="189"/>
      <c r="G54" s="189"/>
      <c r="H54" s="189"/>
      <c r="J54" s="164" t="s">
        <v>96</v>
      </c>
      <c r="K54" s="165"/>
      <c r="L54" s="276"/>
    </row>
    <row r="55" spans="1:13" s="195" customFormat="1" ht="63" hidden="1" customHeight="1" x14ac:dyDescent="0.2">
      <c r="A55" s="340" t="s">
        <v>446</v>
      </c>
      <c r="B55" s="295" t="s">
        <v>146</v>
      </c>
      <c r="C55" s="270" t="str">
        <f>"LARGURA PISTA ROLAMENTO VEZES COMPRIMENTO MAIS  ACABAMENTO CURVA DE CRUZAMENTO  --&gt; "&amp;'Memoria de calculo 1'!C66</f>
        <v>LARGURA PISTA ROLAMENTO VEZES COMPRIMENTO MAIS  ACABAMENTO CURVA DE CRUZAMENTO  --&gt; 29,67 x 5,05 + 14,7 x 5,90 + 73,33 x 6,00 + 4,96 x 3,43 + 14,5 x 2,81 +63,63</v>
      </c>
      <c r="D55" s="91" t="s">
        <v>26</v>
      </c>
      <c r="E55" s="337">
        <f>L54</f>
        <v>0</v>
      </c>
      <c r="F55" s="184"/>
      <c r="G55" s="184"/>
      <c r="H55" s="184"/>
      <c r="L55" s="276"/>
    </row>
    <row r="56" spans="1:13" s="195" customFormat="1" ht="63" hidden="1" customHeight="1" x14ac:dyDescent="0.2">
      <c r="A56" s="340" t="s">
        <v>447</v>
      </c>
      <c r="B56" s="295" t="s">
        <v>145</v>
      </c>
      <c r="C56" s="274" t="str">
        <f>"ÁREA DE APLICAÇÃO DO MATERIAL VEZES O PESO POR M² (CM30 ) VEZES A DISTÂNCIA DA REFINARIA ATÉ A OBRA-&gt; ("&amp;E54&amp;"m²) x  0,0012t/m² x (434km +"&amp;$O$6&amp;"km)"</f>
        <v>ÁREA DE APLICAÇÃO DO MATERIAL VEZES O PESO POR M² (CM30 ) VEZES A DISTÂNCIA DA REFINARIA ATÉ A OBRA-&gt; (0m²) x  0,0012t/m² x (434km +86km)</v>
      </c>
      <c r="D56" s="76" t="s">
        <v>44</v>
      </c>
      <c r="E56" s="145">
        <f>E54*520*0.0012</f>
        <v>0</v>
      </c>
      <c r="F56" s="184"/>
      <c r="G56" s="184"/>
      <c r="H56" s="184"/>
      <c r="L56" s="276"/>
    </row>
    <row r="57" spans="1:13" s="195" customFormat="1" ht="36" hidden="1" x14ac:dyDescent="0.2">
      <c r="A57" s="340" t="s">
        <v>448</v>
      </c>
      <c r="B57" s="295" t="s">
        <v>145</v>
      </c>
      <c r="C57" s="274" t="str">
        <f>"ÁREA DE APLICAÇÃO DO MATERIAL VEZES O PESO POR M² ( RR1C) VEZES A DISTÂNCIA DA REFINARIA ATÉ A OBRA-&gt; ("&amp;E55&amp;"m²) x 0,0005t/m² x (434km +"&amp;$O$6&amp;"km)"</f>
        <v>ÁREA DE APLICAÇÃO DO MATERIAL VEZES O PESO POR M² ( RR1C) VEZES A DISTÂNCIA DA REFINARIA ATÉ A OBRA-&gt; (0m²) x 0,0005t/m² x (434km +86km)</v>
      </c>
      <c r="D57" s="76" t="s">
        <v>44</v>
      </c>
      <c r="E57" s="145">
        <f>E55*520*0.0005</f>
        <v>0</v>
      </c>
      <c r="F57" s="184"/>
      <c r="G57" s="184"/>
      <c r="H57" s="184"/>
      <c r="J57" s="74" t="s">
        <v>97</v>
      </c>
      <c r="K57" s="88"/>
      <c r="L57" s="276"/>
    </row>
    <row r="58" spans="1:13" s="195" customFormat="1" ht="60.75" hidden="1" customHeight="1" x14ac:dyDescent="0.2">
      <c r="A58" s="340" t="s">
        <v>449</v>
      </c>
      <c r="B58" s="295" t="s">
        <v>388</v>
      </c>
      <c r="C58" s="270" t="str">
        <f>"ÁREA DE APLICAÇÃO DO MATERIAL VEZES ESPESSURA DA PAVIMENTAÇÃO -&gt; ("&amp;E55&amp;"m² x 0,03m)"</f>
        <v>ÁREA DE APLICAÇÃO DO MATERIAL VEZES ESPESSURA DA PAVIMENTAÇÃO -&gt; (0m² x 0,03m)</v>
      </c>
      <c r="D58" s="76" t="s">
        <v>42</v>
      </c>
      <c r="E58" s="145">
        <f>ROUND(E55*0.03,2)</f>
        <v>0</v>
      </c>
      <c r="F58" s="184"/>
      <c r="G58" s="184"/>
      <c r="H58" s="184"/>
      <c r="J58" s="149" t="s">
        <v>170</v>
      </c>
      <c r="L58" s="276"/>
    </row>
    <row r="59" spans="1:13" s="195" customFormat="1" ht="54.75" hidden="1" customHeight="1" x14ac:dyDescent="0.2">
      <c r="A59" s="340" t="s">
        <v>450</v>
      </c>
      <c r="B59" s="295" t="s">
        <v>395</v>
      </c>
      <c r="C59" s="270" t="str">
        <f>"VOLUME DE MASSA ASFALTICA DA BASE VEZES DMT -&gt; "&amp;E58&amp;"m³ x "&amp;$O$6&amp;"km"</f>
        <v>VOLUME DE MASSA ASFALTICA DA BASE VEZES DMT -&gt; 0m³ x 86km</v>
      </c>
      <c r="D59" s="273" t="s">
        <v>43</v>
      </c>
      <c r="E59" s="250">
        <f>ROUND(E58*$O$6,2)</f>
        <v>0</v>
      </c>
      <c r="F59" s="184"/>
      <c r="G59" s="184"/>
      <c r="H59" s="184"/>
      <c r="J59" s="149"/>
      <c r="L59" s="73"/>
    </row>
    <row r="60" spans="1:13" s="195" customFormat="1" ht="72" hidden="1" customHeight="1" x14ac:dyDescent="0.2">
      <c r="A60" s="340" t="s">
        <v>451</v>
      </c>
      <c r="B60" s="296" t="s">
        <v>391</v>
      </c>
      <c r="C60" s="270" t="str">
        <f>"SOMATORIO DO VOLUME DE AGREGADOS VEZES DMT --&gt;1,167X "&amp;E58&amp;" M³ X "&amp;$P$3&amp;" KM"</f>
        <v>SOMATORIO DO VOLUME DE AGREGADOS VEZES DMT --&gt;1,167X 0 M³ X 2,8 KM</v>
      </c>
      <c r="D60" s="273" t="s">
        <v>43</v>
      </c>
      <c r="E60" s="250">
        <f>ROUND(E58*1.167*$P$3,2)</f>
        <v>0</v>
      </c>
      <c r="F60" s="184"/>
      <c r="G60" s="184"/>
      <c r="H60" s="184"/>
      <c r="J60" s="149"/>
      <c r="L60" s="73"/>
    </row>
    <row r="61" spans="1:13" s="283" customFormat="1" ht="72" hidden="1" customHeight="1" x14ac:dyDescent="0.2">
      <c r="A61" s="340" t="s">
        <v>452</v>
      </c>
      <c r="B61" s="297" t="s">
        <v>393</v>
      </c>
      <c r="C61" s="270" t="str">
        <f>"SOMATORIO DO VOLUME DE AGREGADOS VEZES DMT --&gt; 0,193x "&amp;E58&amp;" M³ X "&amp;$O$3&amp;" KM "</f>
        <v xml:space="preserve">SOMATORIO DO VOLUME DE AGREGADOS VEZES DMT --&gt; 0,193x 0 M³ X 142 KM </v>
      </c>
      <c r="D61" s="273" t="s">
        <v>43</v>
      </c>
      <c r="E61" s="250">
        <f>ROUND(E58*0.193*$O$3,2)</f>
        <v>0</v>
      </c>
      <c r="F61" s="184"/>
      <c r="G61" s="184"/>
      <c r="H61" s="184"/>
      <c r="J61" s="149"/>
      <c r="L61" s="73"/>
    </row>
    <row r="62" spans="1:13" s="195" customFormat="1" ht="15.75" hidden="1" customHeight="1" x14ac:dyDescent="0.2">
      <c r="A62" s="340" t="s">
        <v>453</v>
      </c>
      <c r="B62" s="81" t="s">
        <v>101</v>
      </c>
      <c r="C62" s="82"/>
      <c r="D62" s="76"/>
      <c r="E62" s="250" t="s">
        <v>79</v>
      </c>
      <c r="F62" s="184"/>
      <c r="G62" s="184"/>
      <c r="H62" s="184"/>
    </row>
    <row r="63" spans="1:13" s="195" customFormat="1" ht="52.5" hidden="1" customHeight="1" x14ac:dyDescent="0.2">
      <c r="A63" s="270" t="s">
        <v>454</v>
      </c>
      <c r="B63" s="265" t="s">
        <v>252</v>
      </c>
      <c r="C63" s="273" t="str">
        <f>"SOMATÓRIO DE MEIO-FIO COM SARJETA+ AMARAÇÃO FINAL COM SARJETA  -&gt;"&amp;'Memoria de calculo 1'!C20</f>
        <v>SOMATÓRIO DE MEIO-FIO COM SARJETA+ AMARAÇÃO FINAL COM SARJETA  -&gt;14,07+14,39+29,83+29,50+11,44+4,92+5,00.4,07+13,90+48,50+22,92+3,33+4,17+4,74+4,17+18,99+44,57</v>
      </c>
      <c r="D63" s="76" t="s">
        <v>47</v>
      </c>
      <c r="E63" s="145">
        <f>L56</f>
        <v>0</v>
      </c>
      <c r="F63" s="184"/>
      <c r="G63" s="184"/>
      <c r="H63" s="184"/>
    </row>
    <row r="64" spans="1:13" s="303" customFormat="1" x14ac:dyDescent="0.2">
      <c r="A64" s="339" t="s">
        <v>20</v>
      </c>
      <c r="B64" s="503" t="str">
        <f>'Memoria de calculo 1'!A70</f>
        <v>RUA INHAZINHA MENDONÇA - SÃO RAFAEL</v>
      </c>
      <c r="C64" s="504"/>
      <c r="D64" s="504"/>
      <c r="E64" s="505"/>
      <c r="F64" s="190"/>
      <c r="G64" s="190"/>
      <c r="H64" s="191"/>
    </row>
    <row r="65" spans="1:13" s="303" customFormat="1" x14ac:dyDescent="0.2">
      <c r="A65" s="340" t="s">
        <v>95</v>
      </c>
      <c r="B65" s="81" t="s">
        <v>19</v>
      </c>
      <c r="C65" s="82"/>
      <c r="D65" s="76"/>
      <c r="E65" s="145"/>
      <c r="F65" s="184"/>
      <c r="G65" s="184"/>
      <c r="H65" s="184"/>
    </row>
    <row r="66" spans="1:13" s="303" customFormat="1" ht="57" customHeight="1" x14ac:dyDescent="0.2">
      <c r="A66" s="340" t="s">
        <v>33</v>
      </c>
      <c r="B66" s="295" t="s">
        <v>41</v>
      </c>
      <c r="C66" s="270" t="str">
        <f>"COMPRIMENTO VEZES LARGURA MEDIA DA PISTA  VEZES EXPESSURA DE CORTE: --&gt;("&amp;'Memoria de calculo 1'!C70&amp;")   X  "&amp;$F$66&amp;"m"</f>
        <v>COMPRIMENTO VEZES LARGURA MEDIA DA PISTA  VEZES EXPESSURA DE CORTE: --&gt;( 6,80 x215,43 + 88,77)   X  0,09m</v>
      </c>
      <c r="D66" s="83" t="s">
        <v>42</v>
      </c>
      <c r="E66" s="145">
        <f>ROUND(L71*$F$66,2)</f>
        <v>139.76</v>
      </c>
      <c r="F66" s="357">
        <v>0.09</v>
      </c>
      <c r="G66" s="184"/>
      <c r="H66" s="184"/>
    </row>
    <row r="67" spans="1:13" s="303" customFormat="1" ht="36" customHeight="1" x14ac:dyDescent="0.2">
      <c r="A67" s="340" t="s">
        <v>34</v>
      </c>
      <c r="B67" s="295" t="s">
        <v>370</v>
      </c>
      <c r="C67" s="274" t="str">
        <f>"BOTA FORA DO MATERIAL ESCAVADO CONFORME ITEM 2.1.1                 --&gt;"&amp;E66&amp;"m² x "&amp;$O$5&amp;"km"</f>
        <v>BOTA FORA DO MATERIAL ESCAVADO CONFORME ITEM 2.1.1                 --&gt;139,76m² x 8km</v>
      </c>
      <c r="D67" s="83" t="s">
        <v>43</v>
      </c>
      <c r="E67" s="145">
        <f>E66*$O$5</f>
        <v>1118.08</v>
      </c>
      <c r="F67" s="184"/>
      <c r="G67" s="184"/>
      <c r="H67" s="187"/>
      <c r="I67" s="84"/>
      <c r="J67" s="84"/>
    </row>
    <row r="68" spans="1:13" s="303" customFormat="1" ht="39.75" customHeight="1" x14ac:dyDescent="0.2">
      <c r="A68" s="340" t="s">
        <v>35</v>
      </c>
      <c r="B68" s="295" t="s">
        <v>383</v>
      </c>
      <c r="C68" s="270" t="str">
        <f>"COMPRIMENTO VEZES LARGURA MEDIA DA PISTA  :                                  --&gt;"&amp;'Memoria de calculo 1'!C70</f>
        <v>COMPRIMENTO VEZES LARGURA MEDIA DA PISTA  :                                  --&gt; 6,80 x215,43 + 88,77</v>
      </c>
      <c r="D68" s="76" t="s">
        <v>26</v>
      </c>
      <c r="E68" s="145">
        <f>L71</f>
        <v>1552.8799999999999</v>
      </c>
      <c r="F68" s="184"/>
      <c r="G68" s="184"/>
      <c r="H68" s="187"/>
      <c r="I68" s="85"/>
      <c r="J68" s="84"/>
    </row>
    <row r="69" spans="1:13" s="303" customFormat="1" ht="39.75" customHeight="1" x14ac:dyDescent="0.2">
      <c r="A69" s="340" t="s">
        <v>36</v>
      </c>
      <c r="B69" s="144" t="s">
        <v>371</v>
      </c>
      <c r="C69" s="270" t="str">
        <f>"COMPRIMENTO VEZES LARGURA MEDIA DA PISTA  VEZES EXPESSURA DE CORTE: --&gt;("&amp;'Memoria de calculo 1'!C70&amp;")   X "&amp;$F$66&amp;"m"</f>
        <v>COMPRIMENTO VEZES LARGURA MEDIA DA PISTA  VEZES EXPESSURA DE CORTE: --&gt;( 6,80 x215,43 + 88,77)   X 0,09m</v>
      </c>
      <c r="D69" s="83" t="s">
        <v>42</v>
      </c>
      <c r="E69" s="145">
        <f>E66</f>
        <v>139.76</v>
      </c>
      <c r="G69" s="184"/>
      <c r="H69" s="184"/>
    </row>
    <row r="70" spans="1:13" s="303" customFormat="1" ht="24" x14ac:dyDescent="0.2">
      <c r="A70" s="340" t="s">
        <v>37</v>
      </c>
      <c r="B70" s="144" t="s">
        <v>202</v>
      </c>
      <c r="C70" s="270" t="str">
        <f>"VOLUME DE MATERIAL DA BASE VEZES DMT -&gt; "&amp;E69&amp;"m³ x "&amp;$P$5&amp;"km"</f>
        <v>VOLUME DE MATERIAL DA BASE VEZES DMT -&gt; 139,76m³ x 61,2km</v>
      </c>
      <c r="D70" s="83" t="s">
        <v>43</v>
      </c>
      <c r="E70" s="341">
        <f>ROUND(E69*$P$5,2)</f>
        <v>8553.31</v>
      </c>
      <c r="F70" s="184"/>
      <c r="G70" s="184"/>
      <c r="H70" s="184"/>
      <c r="M70" s="16"/>
    </row>
    <row r="71" spans="1:13" s="303" customFormat="1" ht="63.75" x14ac:dyDescent="0.2">
      <c r="A71" s="340" t="s">
        <v>38</v>
      </c>
      <c r="B71" s="295" t="s">
        <v>149</v>
      </c>
      <c r="C71" s="270" t="str">
        <f>"LARGURA PISTA ROLAMENTO MAIS SARJETA  VEZES COMPRIMENTO MAIS  ACABAMENTO CURVA DE CRUZAMENTO        --&gt;("&amp;'Memoria de calculo 1'!C70&amp;")   X  "&amp;$F$66&amp;"m"</f>
        <v>LARGURA PISTA ROLAMENTO MAIS SARJETA  VEZES COMPRIMENTO MAIS  ACABAMENTO CURVA DE CRUZAMENTO        --&gt;( 6,80 x215,43 + 88,77)   X  0,09m</v>
      </c>
      <c r="D71" s="86" t="s">
        <v>42</v>
      </c>
      <c r="E71" s="342">
        <f>E66</f>
        <v>139.76</v>
      </c>
      <c r="F71" s="184"/>
      <c r="G71" s="188"/>
      <c r="H71" s="184"/>
      <c r="J71" s="89" t="s">
        <v>99</v>
      </c>
      <c r="K71" s="90"/>
      <c r="L71" s="276">
        <f>'Memoria de calculo 1'!E70</f>
        <v>1552.8799999999999</v>
      </c>
    </row>
    <row r="72" spans="1:13" s="163" customFormat="1" ht="38.25" x14ac:dyDescent="0.2">
      <c r="A72" s="340" t="s">
        <v>39</v>
      </c>
      <c r="B72" s="298" t="s">
        <v>144</v>
      </c>
      <c r="C72" s="270" t="str">
        <f>"LARGURA PISTA ROLAMENTO MAIS SARJETA  VEZES COMPRIMENTO MAIS  ACABAMENTO CURVA DE CRUZAMENTO        --&gt;  "&amp;'Memoria de calculo 1'!C72</f>
        <v>LARGURA PISTA ROLAMENTO MAIS SARJETA  VEZES COMPRIMENTO MAIS  ACABAMENTO CURVA DE CRUZAMENTO        --&gt;  6,60 x 215,43 + 88,77</v>
      </c>
      <c r="D72" s="76" t="s">
        <v>26</v>
      </c>
      <c r="E72" s="145">
        <f>L73</f>
        <v>1509.82</v>
      </c>
      <c r="F72" s="189"/>
      <c r="G72" s="189"/>
      <c r="H72" s="189"/>
      <c r="J72" s="164" t="s">
        <v>96</v>
      </c>
      <c r="K72" s="165"/>
      <c r="L72" s="276">
        <f>'Memoria de calculo 1'!E71</f>
        <v>1380.6299999999999</v>
      </c>
    </row>
    <row r="73" spans="1:13" s="303" customFormat="1" ht="63" customHeight="1" x14ac:dyDescent="0.2">
      <c r="A73" s="340" t="s">
        <v>40</v>
      </c>
      <c r="B73" s="295" t="s">
        <v>146</v>
      </c>
      <c r="C73" s="270" t="str">
        <f>"LARGURA PISTA ROLAMENTO VEZES COMPRIMENTO MAIS  ACABAMENTO CURVA DE CRUZAMENTO  --&gt; "&amp;'Memoria de calculo 1'!C71</f>
        <v>LARGURA PISTA ROLAMENTO VEZES COMPRIMENTO MAIS  ACABAMENTO CURVA DE CRUZAMENTO  --&gt; 6,00 x215,43 + 88,77</v>
      </c>
      <c r="D73" s="91" t="s">
        <v>26</v>
      </c>
      <c r="E73" s="337">
        <f>L72</f>
        <v>1380.6299999999999</v>
      </c>
      <c r="F73" s="184"/>
      <c r="G73" s="184"/>
      <c r="H73" s="184"/>
      <c r="L73" s="276">
        <f>'Memoria de calculo 1'!E72</f>
        <v>1509.82</v>
      </c>
    </row>
    <row r="74" spans="1:13" s="303" customFormat="1" ht="63" customHeight="1" x14ac:dyDescent="0.2">
      <c r="A74" s="340" t="s">
        <v>100</v>
      </c>
      <c r="B74" s="295" t="s">
        <v>145</v>
      </c>
      <c r="C74" s="274" t="str">
        <f>"ÁREA DE APLICAÇÃO DO MATERIAL VEZES O PESO POR M² (CM30 ) VEZES A DISTÂNCIA DA REFINARIA ATÉ A OBRA-&gt; ("&amp;E72&amp;"m²) x  0,0012t/m² x (434km +"&amp;$O$6&amp;"km)"</f>
        <v>ÁREA DE APLICAÇÃO DO MATERIAL VEZES O PESO POR M² (CM30 ) VEZES A DISTÂNCIA DA REFINARIA ATÉ A OBRA-&gt; (1509,82m²) x  0,0012t/m² x (434km +86km)</v>
      </c>
      <c r="D74" s="76" t="s">
        <v>44</v>
      </c>
      <c r="E74" s="145">
        <f>E72*520*0.0012</f>
        <v>942.12767999999994</v>
      </c>
      <c r="F74" s="184"/>
      <c r="G74" s="184"/>
      <c r="H74" s="184"/>
      <c r="L74" s="276">
        <f>'Memoria de calculo 1'!E73</f>
        <v>437.99</v>
      </c>
    </row>
    <row r="75" spans="1:13" s="303" customFormat="1" ht="36" x14ac:dyDescent="0.2">
      <c r="A75" s="340" t="s">
        <v>178</v>
      </c>
      <c r="B75" s="295" t="s">
        <v>145</v>
      </c>
      <c r="C75" s="274" t="str">
        <f>"ÁREA DE APLICAÇÃO DO MATERIAL VEZES O PESO POR M² ( RR1C) VEZES A DISTÂNCIA DA REFINARIA ATÉ A OBRA-&gt; ("&amp;E73&amp;"m²) x 0,0005t/m² x (434km +"&amp;$O$6&amp;"km)"</f>
        <v>ÁREA DE APLICAÇÃO DO MATERIAL VEZES O PESO POR M² ( RR1C) VEZES A DISTÂNCIA DA REFINARIA ATÉ A OBRA-&gt; (1380,63m²) x 0,0005t/m² x (434km +86km)</v>
      </c>
      <c r="D75" s="76" t="s">
        <v>44</v>
      </c>
      <c r="E75" s="145">
        <f>E73*520*0.0005</f>
        <v>358.96379999999999</v>
      </c>
      <c r="F75" s="184"/>
      <c r="G75" s="184"/>
      <c r="H75" s="184"/>
      <c r="J75" s="74" t="s">
        <v>97</v>
      </c>
      <c r="K75" s="88"/>
      <c r="L75" s="276">
        <f>'Memoria de calculo 1'!E74</f>
        <v>0</v>
      </c>
    </row>
    <row r="76" spans="1:13" s="303" customFormat="1" ht="60.75" customHeight="1" x14ac:dyDescent="0.2">
      <c r="A76" s="340" t="s">
        <v>179</v>
      </c>
      <c r="B76" s="295" t="s">
        <v>388</v>
      </c>
      <c r="C76" s="270" t="str">
        <f>"ÁREA DE APLICAÇÃO DO MATERIAL VEZES ESPESSURA DA PAVIMENTAÇÃO -&gt; ("&amp;E73&amp;"m² x 0,03m)"</f>
        <v>ÁREA DE APLICAÇÃO DO MATERIAL VEZES ESPESSURA DA PAVIMENTAÇÃO -&gt; (1380,63m² x 0,03m)</v>
      </c>
      <c r="D76" s="76" t="s">
        <v>42</v>
      </c>
      <c r="E76" s="145">
        <f>ROUND(E73*0.03,2)</f>
        <v>41.42</v>
      </c>
      <c r="F76" s="184"/>
      <c r="G76" s="184"/>
      <c r="H76" s="184"/>
      <c r="J76" s="149" t="s">
        <v>170</v>
      </c>
      <c r="L76" s="276"/>
    </row>
    <row r="77" spans="1:13" s="303" customFormat="1" ht="54.75" customHeight="1" x14ac:dyDescent="0.2">
      <c r="A77" s="340" t="s">
        <v>268</v>
      </c>
      <c r="B77" s="295" t="s">
        <v>395</v>
      </c>
      <c r="C77" s="270" t="str">
        <f>"VOLUME DE MASSA ASFALTICA DA BASE VEZES DMT -&gt; "&amp;E76&amp;"m³ x "&amp;$O$6&amp;"km"</f>
        <v>VOLUME DE MASSA ASFALTICA DA BASE VEZES DMT -&gt; 41,42m³ x 86km</v>
      </c>
      <c r="D77" s="273" t="s">
        <v>43</v>
      </c>
      <c r="E77" s="250">
        <f>ROUND(E76*$O$6,2)</f>
        <v>3562.12</v>
      </c>
      <c r="F77" s="184"/>
      <c r="G77" s="184"/>
      <c r="H77" s="184"/>
      <c r="J77" s="149"/>
      <c r="L77" s="73"/>
    </row>
    <row r="78" spans="1:13" s="303" customFormat="1" ht="72" customHeight="1" x14ac:dyDescent="0.2">
      <c r="A78" s="340" t="s">
        <v>269</v>
      </c>
      <c r="B78" s="296" t="s">
        <v>391</v>
      </c>
      <c r="C78" s="270" t="str">
        <f>"SOMATORIO DO VOLUME DE AGREGADOS VEZES DMT --&gt;1,167X "&amp;E76&amp;" M³ X "&amp;$P$3&amp;" KM"</f>
        <v>SOMATORIO DO VOLUME DE AGREGADOS VEZES DMT --&gt;1,167X 41,42 M³ X 2,8 KM</v>
      </c>
      <c r="D78" s="273" t="s">
        <v>43</v>
      </c>
      <c r="E78" s="250">
        <f>ROUND(E76*1.167*$P$3,2)</f>
        <v>135.34</v>
      </c>
      <c r="F78" s="184"/>
      <c r="G78" s="184"/>
      <c r="H78" s="184"/>
      <c r="J78" s="149"/>
      <c r="L78" s="73"/>
    </row>
    <row r="79" spans="1:13" s="303" customFormat="1" ht="72" customHeight="1" x14ac:dyDescent="0.2">
      <c r="A79" s="340" t="s">
        <v>590</v>
      </c>
      <c r="B79" s="297" t="s">
        <v>393</v>
      </c>
      <c r="C79" s="270" t="str">
        <f>"SOMATORIO DO VOLUME DE AGREGADOS VEZES DMT --&gt; 0,193x "&amp;E76&amp;" M³ X "&amp;$O$3&amp;" KM "</f>
        <v xml:space="preserve">SOMATORIO DO VOLUME DE AGREGADOS VEZES DMT --&gt; 0,193x 41,42 M³ X 142 KM </v>
      </c>
      <c r="D79" s="273" t="s">
        <v>43</v>
      </c>
      <c r="E79" s="250">
        <f>ROUND(E76*0.193*$O$3,2)</f>
        <v>1135.1600000000001</v>
      </c>
      <c r="F79" s="184"/>
      <c r="G79" s="184"/>
      <c r="H79" s="184"/>
      <c r="J79" s="149"/>
      <c r="L79" s="73"/>
    </row>
    <row r="80" spans="1:13" s="303" customFormat="1" ht="15.75" customHeight="1" x14ac:dyDescent="0.2">
      <c r="A80" s="340" t="s">
        <v>45</v>
      </c>
      <c r="B80" s="81" t="s">
        <v>101</v>
      </c>
      <c r="C80" s="82"/>
      <c r="D80" s="76"/>
      <c r="E80" s="250" t="s">
        <v>79</v>
      </c>
      <c r="F80" s="184"/>
      <c r="G80" s="184"/>
      <c r="H80" s="184"/>
    </row>
    <row r="81" spans="1:13" s="303" customFormat="1" ht="52.5" customHeight="1" x14ac:dyDescent="0.2">
      <c r="A81" s="270" t="s">
        <v>46</v>
      </c>
      <c r="B81" s="265" t="s">
        <v>252</v>
      </c>
      <c r="C81" s="273" t="str">
        <f>"SOMATÓRIO DE MEIO-FIO COM SARJETA+ AMARAÇÃO FINAL COM SARJETA  -&gt;"&amp;'Memoria de calculo 1'!C24</f>
        <v>SOMATÓRIO DE MEIO-FIO COM SARJETA+ AMARAÇÃO FINAL COM SARJETA  -&gt;85,27+7,47+122,95+5,29+2,16+85,38+2,11+3,81+1,78+4,2+55,98+52,47+2,73+2,57+1,37+1,37+1,16</v>
      </c>
      <c r="D81" s="76" t="s">
        <v>47</v>
      </c>
      <c r="E81" s="145">
        <f>L74</f>
        <v>437.99</v>
      </c>
      <c r="F81" s="184"/>
      <c r="G81" s="184"/>
      <c r="H81" s="184"/>
    </row>
    <row r="82" spans="1:13" s="195" customFormat="1" ht="21.75" customHeight="1" x14ac:dyDescent="0.2">
      <c r="A82" s="339" t="s">
        <v>417</v>
      </c>
      <c r="B82" s="503" t="str">
        <f>'Memoria de calculo 1'!A25</f>
        <v>RUA B - BAIRRO SÃO RAFAEL</v>
      </c>
      <c r="C82" s="504"/>
      <c r="D82" s="504"/>
      <c r="E82" s="505"/>
      <c r="F82" s="190"/>
      <c r="G82" s="190"/>
      <c r="H82" s="191"/>
    </row>
    <row r="83" spans="1:13" s="195" customFormat="1" ht="15.75" customHeight="1" x14ac:dyDescent="0.2">
      <c r="A83" s="340" t="s">
        <v>488</v>
      </c>
      <c r="B83" s="81" t="s">
        <v>19</v>
      </c>
      <c r="C83" s="82"/>
      <c r="D83" s="76"/>
      <c r="E83" s="145"/>
      <c r="F83" s="184"/>
      <c r="G83" s="184"/>
      <c r="H83" s="184"/>
    </row>
    <row r="84" spans="1:13" s="195" customFormat="1" ht="25.5" x14ac:dyDescent="0.2">
      <c r="A84" s="340" t="s">
        <v>424</v>
      </c>
      <c r="B84" s="295" t="s">
        <v>41</v>
      </c>
      <c r="C84" s="270" t="str">
        <f>"COMPRIMENTO VEZES LARGURA MEDIA DA PISTA  VEZES EXPESSURA DE CORTE: --&gt;("&amp;'Memoria de calculo 1'!C75&amp;")   X  "&amp;$F$66&amp;"m"</f>
        <v>COMPRIMENTO VEZES LARGURA MEDIA DA PISTA  VEZES EXPESSURA DE CORTE: --&gt;(205,54 x 6,8 )   X  0,09m</v>
      </c>
      <c r="D84" s="83" t="s">
        <v>42</v>
      </c>
      <c r="E84" s="145">
        <f>ROUND(L89*$F$66,2)</f>
        <v>125.79</v>
      </c>
      <c r="F84" s="184"/>
      <c r="G84" s="184"/>
      <c r="H84" s="184"/>
    </row>
    <row r="85" spans="1:13" s="195" customFormat="1" ht="36" customHeight="1" x14ac:dyDescent="0.2">
      <c r="A85" s="340" t="s">
        <v>425</v>
      </c>
      <c r="B85" s="295" t="s">
        <v>370</v>
      </c>
      <c r="C85" s="274" t="str">
        <f>"BOTA FORA DO MATERIAL ESCAVADO CONFORME ITEM 2.1.1                 --&gt;"&amp;E84&amp;"m² x "&amp;$O$5&amp;"km"</f>
        <v>BOTA FORA DO MATERIAL ESCAVADO CONFORME ITEM 2.1.1                 --&gt;125,79m² x 8km</v>
      </c>
      <c r="D85" s="83" t="s">
        <v>43</v>
      </c>
      <c r="E85" s="145">
        <f>E84*$O$5</f>
        <v>1006.32</v>
      </c>
      <c r="F85" s="184"/>
      <c r="G85" s="184"/>
      <c r="H85" s="187"/>
      <c r="I85" s="84"/>
      <c r="J85" s="84"/>
    </row>
    <row r="86" spans="1:13" s="195" customFormat="1" ht="39.75" customHeight="1" x14ac:dyDescent="0.2">
      <c r="A86" s="340" t="s">
        <v>426</v>
      </c>
      <c r="B86" s="295" t="s">
        <v>383</v>
      </c>
      <c r="C86" s="270" t="str">
        <f>"COMPRIMENTO VEZES LARGURA MEDIA DA PISTA  :                                  --&gt;"&amp; 'Memoria de calculo 1'!C75</f>
        <v xml:space="preserve">COMPRIMENTO VEZES LARGURA MEDIA DA PISTA  :                                  --&gt;205,54 x 6,8 </v>
      </c>
      <c r="D86" s="76" t="s">
        <v>26</v>
      </c>
      <c r="E86" s="145">
        <f>L89</f>
        <v>1397.67</v>
      </c>
      <c r="F86" s="184"/>
      <c r="G86" s="184"/>
      <c r="H86" s="187"/>
      <c r="I86" s="85"/>
      <c r="J86" s="84"/>
    </row>
    <row r="87" spans="1:13" s="195" customFormat="1" ht="39.75" customHeight="1" x14ac:dyDescent="0.2">
      <c r="A87" s="340" t="s">
        <v>427</v>
      </c>
      <c r="B87" s="295" t="s">
        <v>202</v>
      </c>
      <c r="C87" s="270" t="str">
        <f>"COMPRIMENTO VEZES LARGURA MEDIA DA PISTA  VEZES EXPESSURA DE CORTE: --&gt;("&amp;'Memoria de calculo 1'!C75&amp;")   X  "&amp;$F$66&amp;"m"</f>
        <v>COMPRIMENTO VEZES LARGURA MEDIA DA PISTA  VEZES EXPESSURA DE CORTE: --&gt;(205,54 x 6,8 )   X  0,09m</v>
      </c>
      <c r="D87" s="83" t="s">
        <v>42</v>
      </c>
      <c r="E87" s="145">
        <f>E84</f>
        <v>125.79</v>
      </c>
      <c r="G87" s="184"/>
      <c r="H87" s="184"/>
    </row>
    <row r="88" spans="1:13" s="195" customFormat="1" ht="25.5" x14ac:dyDescent="0.2">
      <c r="A88" s="340" t="s">
        <v>428</v>
      </c>
      <c r="B88" s="144" t="s">
        <v>371</v>
      </c>
      <c r="C88" s="270" t="str">
        <f>"VOLUME DE MATERIAL DA BASE VEZES DMT -&gt; "&amp;E87&amp;"m³ x "&amp;$P$5&amp;"km"</f>
        <v>VOLUME DE MATERIAL DA BASE VEZES DMT -&gt; 125,79m³ x 61,2km</v>
      </c>
      <c r="D88" s="83" t="s">
        <v>43</v>
      </c>
      <c r="E88" s="341">
        <f>ROUND(E87*$P$5,2)</f>
        <v>7698.35</v>
      </c>
      <c r="F88" s="184"/>
      <c r="G88" s="184"/>
      <c r="H88" s="184"/>
      <c r="M88" s="16"/>
    </row>
    <row r="89" spans="1:13" s="195" customFormat="1" ht="63.75" x14ac:dyDescent="0.2">
      <c r="A89" s="340" t="s">
        <v>429</v>
      </c>
      <c r="B89" s="295" t="s">
        <v>149</v>
      </c>
      <c r="C89" s="270" t="str">
        <f>"LARGURA PISTA ROLAMENTO MAIS SARJETA  VEZES COMPRIMENTO MAIS  ACABAMENTO CURVA DE CRUZAMENTO        --&gt;("&amp;'Memoria de calculo 1'!C75&amp;") X  "&amp;$F$66&amp;"m"</f>
        <v>LARGURA PISTA ROLAMENTO MAIS SARJETA  VEZES COMPRIMENTO MAIS  ACABAMENTO CURVA DE CRUZAMENTO        --&gt;(205,54 x 6,8 ) X  0,09m</v>
      </c>
      <c r="D89" s="83" t="s">
        <v>42</v>
      </c>
      <c r="E89" s="342">
        <f>E84</f>
        <v>125.79</v>
      </c>
      <c r="F89" s="184"/>
      <c r="G89" s="188"/>
      <c r="H89" s="184"/>
      <c r="J89" s="89" t="s">
        <v>99</v>
      </c>
      <c r="K89" s="90"/>
      <c r="L89" s="148">
        <f>'Memoria de calculo 1'!E75</f>
        <v>1397.67</v>
      </c>
    </row>
    <row r="90" spans="1:13" s="163" customFormat="1" ht="38.25" x14ac:dyDescent="0.2">
      <c r="A90" s="340" t="s">
        <v>430</v>
      </c>
      <c r="B90" s="298" t="s">
        <v>144</v>
      </c>
      <c r="C90" s="270" t="str">
        <f>"LARGURA PISTA ROLAMENTO MAIS SARJETA  VEZES COMPRIMENTO MAIS  ACABAMENTO CURVA DE CRUZAMENTO        --&gt;  "&amp;'Memoria de calculo 1'!C77</f>
        <v>LARGURA PISTA ROLAMENTO MAIS SARJETA  VEZES COMPRIMENTO MAIS  ACABAMENTO CURVA DE CRUZAMENTO        --&gt;  205,54 x 6,6</v>
      </c>
      <c r="D90" s="76" t="s">
        <v>26</v>
      </c>
      <c r="E90" s="145">
        <f>L91</f>
        <v>1356.56</v>
      </c>
      <c r="F90" s="189"/>
      <c r="G90" s="189"/>
      <c r="H90" s="189"/>
      <c r="J90" s="164" t="s">
        <v>96</v>
      </c>
      <c r="K90" s="165"/>
      <c r="L90" s="276">
        <f>'Memoria de calculo 1'!E76</f>
        <v>1233.24</v>
      </c>
    </row>
    <row r="91" spans="1:13" s="195" customFormat="1" ht="63" customHeight="1" x14ac:dyDescent="0.2">
      <c r="A91" s="340" t="s">
        <v>431</v>
      </c>
      <c r="B91" s="295" t="s">
        <v>146</v>
      </c>
      <c r="C91" s="270" t="str">
        <f>"LARGURA PISTA ROLAMENTO VEZES COMPRIMENTO MAIS  ACABAMENTO CURVA DE CRUZAMENTO  --&gt; "&amp;'Memoria de calculo 1'!C76</f>
        <v xml:space="preserve">LARGURA PISTA ROLAMENTO VEZES COMPRIMENTO MAIS  ACABAMENTO CURVA DE CRUZAMENTO  --&gt; 205,54  x 6,0 </v>
      </c>
      <c r="D91" s="76" t="s">
        <v>26</v>
      </c>
      <c r="E91" s="337">
        <f>L90</f>
        <v>1233.24</v>
      </c>
      <c r="F91" s="184"/>
      <c r="G91" s="184"/>
      <c r="H91" s="184"/>
      <c r="L91" s="276">
        <f>'Memoria de calculo 1'!E77</f>
        <v>1356.56</v>
      </c>
    </row>
    <row r="92" spans="1:13" s="195" customFormat="1" ht="63" customHeight="1" x14ac:dyDescent="0.2">
      <c r="A92" s="340" t="s">
        <v>432</v>
      </c>
      <c r="B92" s="295" t="s">
        <v>145</v>
      </c>
      <c r="C92" s="274" t="str">
        <f>"ÁREA DE APLICAÇÃO DO MATERIAL VEZES O PESO POR M² (CM30 ) VEZES A DISTÂNCIA DA REFINARIA ATÉ A OBRA-&gt; ("&amp;E90&amp;"m²) x  0,0012t/m² x (434km +"&amp;$O$6&amp;"km)"</f>
        <v>ÁREA DE APLICAÇÃO DO MATERIAL VEZES O PESO POR M² (CM30 ) VEZES A DISTÂNCIA DA REFINARIA ATÉ A OBRA-&gt; (1356,56m²) x  0,0012t/m² x (434km +86km)</v>
      </c>
      <c r="D92" s="76" t="s">
        <v>44</v>
      </c>
      <c r="E92" s="145">
        <f>E90*520*0.0012</f>
        <v>846.49343999999985</v>
      </c>
      <c r="F92" s="184"/>
      <c r="G92" s="184"/>
      <c r="H92" s="184"/>
      <c r="L92" s="276">
        <f>'Memoria de calculo 1'!E78</f>
        <v>387.06</v>
      </c>
    </row>
    <row r="93" spans="1:13" s="195" customFormat="1" ht="36" x14ac:dyDescent="0.2">
      <c r="A93" s="340" t="s">
        <v>433</v>
      </c>
      <c r="B93" s="295" t="s">
        <v>145</v>
      </c>
      <c r="C93" s="274" t="str">
        <f>"ÁREA DE APLICAÇÃO DO MATERIAL VEZES O PESO POR M² ( RR1C) VEZES A DISTÂNCIA DA REFINARIA ATÉ A OBRA-&gt; ("&amp;E91&amp;"m²) x 0,0005t/m² x (434km +"&amp;$O$6&amp;"km)"</f>
        <v>ÁREA DE APLICAÇÃO DO MATERIAL VEZES O PESO POR M² ( RR1C) VEZES A DISTÂNCIA DA REFINARIA ATÉ A OBRA-&gt; (1233,24m²) x 0,0005t/m² x (434km +86km)</v>
      </c>
      <c r="D93" s="76" t="s">
        <v>44</v>
      </c>
      <c r="E93" s="145">
        <f>E91*520*0.0005</f>
        <v>320.64240000000001</v>
      </c>
      <c r="F93" s="184"/>
      <c r="G93" s="184"/>
      <c r="H93" s="184"/>
      <c r="J93" s="74" t="s">
        <v>97</v>
      </c>
      <c r="K93" s="88"/>
      <c r="L93" s="276">
        <f>'Memoria de calculo 1'!E79</f>
        <v>0</v>
      </c>
    </row>
    <row r="94" spans="1:13" s="195" customFormat="1" ht="60.75" customHeight="1" x14ac:dyDescent="0.2">
      <c r="A94" s="340" t="s">
        <v>434</v>
      </c>
      <c r="B94" s="295" t="s">
        <v>388</v>
      </c>
      <c r="C94" s="270" t="str">
        <f>"ÁREA DE APLICAÇÃO DO MATERIAL VEZES ESPESSURA DA PAVIMENTAÇÃO -&gt; ("&amp;E91&amp;"m² x 0,03m)"</f>
        <v>ÁREA DE APLICAÇÃO DO MATERIAL VEZES ESPESSURA DA PAVIMENTAÇÃO -&gt; (1233,24m² x 0,03m)</v>
      </c>
      <c r="D94" s="76" t="s">
        <v>42</v>
      </c>
      <c r="E94" s="145">
        <f>ROUND(E91*0.03,2)</f>
        <v>37</v>
      </c>
      <c r="F94" s="184"/>
      <c r="G94" s="184"/>
      <c r="H94" s="184"/>
      <c r="J94" s="149" t="s">
        <v>170</v>
      </c>
      <c r="L94" s="276"/>
    </row>
    <row r="95" spans="1:13" s="195" customFormat="1" ht="54.75" customHeight="1" x14ac:dyDescent="0.2">
      <c r="A95" s="340" t="s">
        <v>435</v>
      </c>
      <c r="B95" s="295" t="s">
        <v>395</v>
      </c>
      <c r="C95" s="270" t="str">
        <f>"VOLUME DE MASSA ASFALTICA DA BASE VEZES DMT -&gt; "&amp;E94&amp;"m³ x "&amp;$O$6&amp;"km"</f>
        <v>VOLUME DE MASSA ASFALTICA DA BASE VEZES DMT -&gt; 37m³ x 86km</v>
      </c>
      <c r="D95" s="273" t="s">
        <v>43</v>
      </c>
      <c r="E95" s="250">
        <f>ROUND(E94*$O$6,2)</f>
        <v>3182</v>
      </c>
      <c r="F95" s="184"/>
      <c r="G95" s="184"/>
      <c r="H95" s="184"/>
      <c r="J95" s="149"/>
      <c r="L95" s="73"/>
    </row>
    <row r="96" spans="1:13" s="195" customFormat="1" ht="72" customHeight="1" x14ac:dyDescent="0.2">
      <c r="A96" s="340" t="s">
        <v>436</v>
      </c>
      <c r="B96" s="296" t="s">
        <v>391</v>
      </c>
      <c r="C96" s="270" t="str">
        <f>"SOMATORIO DO VOLUME DE AGREGADOS VEZES DMT --&gt;1,167X "&amp;E94&amp;" M³ X "&amp;$P$3&amp;" KM"</f>
        <v>SOMATORIO DO VOLUME DE AGREGADOS VEZES DMT --&gt;1,167X 37 M³ X 2,8 KM</v>
      </c>
      <c r="D96" s="273" t="s">
        <v>43</v>
      </c>
      <c r="E96" s="250">
        <f>ROUND(E94*1.167*$P$3,2)</f>
        <v>120.9</v>
      </c>
      <c r="F96" s="184"/>
      <c r="G96" s="184"/>
      <c r="H96" s="184"/>
      <c r="J96" s="149"/>
      <c r="L96" s="73"/>
    </row>
    <row r="97" spans="1:13" s="283" customFormat="1" ht="72" customHeight="1" x14ac:dyDescent="0.2">
      <c r="A97" s="340" t="s">
        <v>489</v>
      </c>
      <c r="B97" s="297" t="s">
        <v>393</v>
      </c>
      <c r="C97" s="270" t="str">
        <f>"SOMATORIO DO VOLUME DE AGREGADOS VEZES DMT --&gt; 0,193x "&amp;E94&amp;" M³ X "&amp;$O$3&amp;" KM "</f>
        <v xml:space="preserve">SOMATORIO DO VOLUME DE AGREGADOS VEZES DMT --&gt; 0,193x 37 M³ X 142 KM </v>
      </c>
      <c r="D97" s="273" t="s">
        <v>43</v>
      </c>
      <c r="E97" s="250">
        <f>ROUND(E94*0.193*$O$3,2)</f>
        <v>1014.02</v>
      </c>
      <c r="F97" s="184"/>
      <c r="G97" s="184"/>
      <c r="H97" s="184"/>
      <c r="J97" s="149"/>
      <c r="L97" s="73"/>
    </row>
    <row r="98" spans="1:13" s="195" customFormat="1" ht="15.75" customHeight="1" x14ac:dyDescent="0.2">
      <c r="A98" s="340" t="s">
        <v>437</v>
      </c>
      <c r="B98" s="81" t="s">
        <v>101</v>
      </c>
      <c r="C98" s="82"/>
      <c r="D98" s="76"/>
      <c r="E98" s="250" t="s">
        <v>79</v>
      </c>
      <c r="F98" s="184"/>
      <c r="G98" s="184"/>
      <c r="H98" s="184"/>
    </row>
    <row r="99" spans="1:13" s="195" customFormat="1" ht="52.5" customHeight="1" x14ac:dyDescent="0.2">
      <c r="A99" s="270" t="s">
        <v>438</v>
      </c>
      <c r="B99" s="265" t="s">
        <v>252</v>
      </c>
      <c r="C99" s="273" t="str">
        <f>"SOMATÓRIO DE MEIO-FIO COM SARJETA+ AMARAÇÃO FINAL COM SARJETA  -&gt;"&amp;'Memoria de calculo 1'!C27</f>
        <v>SOMATÓRIO DE MEIO-FIO COM SARJETA+ AMARAÇÃO FINAL COM SARJETA  -&gt;10,55+62,49+125,73+125,83+62,46</v>
      </c>
      <c r="D99" s="76" t="s">
        <v>47</v>
      </c>
      <c r="E99" s="145">
        <f>L92</f>
        <v>387.06</v>
      </c>
      <c r="F99" s="184"/>
      <c r="G99" s="184"/>
      <c r="H99" s="184"/>
    </row>
    <row r="100" spans="1:13" s="195" customFormat="1" x14ac:dyDescent="0.2">
      <c r="A100" s="339" t="s">
        <v>418</v>
      </c>
      <c r="B100" s="503" t="str">
        <f>'Memoria de calculo 1'!A29</f>
        <v>RUA TEREZINHA TRECHO 1 - BAIRRO SÃO RAFAEL</v>
      </c>
      <c r="C100" s="504"/>
      <c r="D100" s="504"/>
      <c r="E100" s="505"/>
      <c r="F100" s="190"/>
      <c r="G100" s="190"/>
      <c r="H100" s="191"/>
    </row>
    <row r="101" spans="1:13" s="195" customFormat="1" x14ac:dyDescent="0.2">
      <c r="A101" s="340" t="s">
        <v>490</v>
      </c>
      <c r="B101" s="81" t="s">
        <v>19</v>
      </c>
      <c r="C101" s="82"/>
      <c r="D101" s="76"/>
      <c r="E101" s="145"/>
      <c r="F101" s="184"/>
      <c r="G101" s="184"/>
      <c r="H101" s="184"/>
    </row>
    <row r="102" spans="1:13" s="195" customFormat="1" ht="25.5" x14ac:dyDescent="0.2">
      <c r="A102" s="340" t="s">
        <v>439</v>
      </c>
      <c r="B102" s="295" t="s">
        <v>41</v>
      </c>
      <c r="C102" s="270" t="str">
        <f>"COMPRIMENTO VEZES LARGURA MEDIA DA PISTA  VEZES EXPESSURA DE CORTE: --&gt;("&amp;'Memoria de calculo 1'!C80&amp;")   X  "&amp;$F$66&amp;"m"</f>
        <v>COMPRIMENTO VEZES LARGURA MEDIA DA PISTA  VEZES EXPESSURA DE CORTE: --&gt;(49,47x 6,8)   X  0,09m</v>
      </c>
      <c r="D102" s="83" t="s">
        <v>42</v>
      </c>
      <c r="E102" s="145">
        <f>ROUND(L107*$F$66,2)</f>
        <v>30.28</v>
      </c>
      <c r="F102" s="184"/>
      <c r="G102" s="184"/>
      <c r="H102" s="184"/>
    </row>
    <row r="103" spans="1:13" s="195" customFormat="1" ht="36" customHeight="1" x14ac:dyDescent="0.2">
      <c r="A103" s="340" t="s">
        <v>440</v>
      </c>
      <c r="B103" s="295" t="s">
        <v>370</v>
      </c>
      <c r="C103" s="274" t="str">
        <f>"BOTA FORA DO MATERIAL ESCAVADO CONFORME ITEM 2.1.1                 --&gt;"&amp;E102&amp;"m² x "&amp;$O$5&amp;"km"</f>
        <v>BOTA FORA DO MATERIAL ESCAVADO CONFORME ITEM 2.1.1                 --&gt;30,28m² x 8km</v>
      </c>
      <c r="D103" s="83" t="s">
        <v>43</v>
      </c>
      <c r="E103" s="145">
        <f>E102*$O$5</f>
        <v>242.24</v>
      </c>
      <c r="F103" s="184"/>
      <c r="G103" s="184"/>
      <c r="H103" s="187"/>
      <c r="I103" s="84"/>
      <c r="J103" s="84"/>
    </row>
    <row r="104" spans="1:13" s="195" customFormat="1" ht="39.75" customHeight="1" x14ac:dyDescent="0.2">
      <c r="A104" s="340" t="s">
        <v>441</v>
      </c>
      <c r="B104" s="295" t="s">
        <v>383</v>
      </c>
      <c r="C104" s="270" t="str">
        <f>"COMPRIMENTO VEZES LARGURA MEDIA DA PISTA  :                                  --&gt;"&amp; 'Memoria de calculo 1'!C80</f>
        <v>COMPRIMENTO VEZES LARGURA MEDIA DA PISTA  :                                  --&gt;49,47x 6,8</v>
      </c>
      <c r="D104" s="76" t="s">
        <v>26</v>
      </c>
      <c r="E104" s="145">
        <f>L107</f>
        <v>336.4</v>
      </c>
      <c r="F104" s="184"/>
      <c r="G104" s="184"/>
      <c r="H104" s="187"/>
      <c r="I104" s="85"/>
      <c r="J104" s="84"/>
    </row>
    <row r="105" spans="1:13" s="195" customFormat="1" ht="39.75" customHeight="1" x14ac:dyDescent="0.2">
      <c r="A105" s="340" t="s">
        <v>442</v>
      </c>
      <c r="B105" s="295" t="s">
        <v>202</v>
      </c>
      <c r="C105" s="270" t="str">
        <f>"COMPRIMENTO VEZES LARGURA MEDIA DA PISTA  VEZES EXPESSURA DE CORTE: --&gt;("&amp;'Memoria de calculo 1'!C80&amp;")   X  "&amp;$F$66&amp;"m"</f>
        <v>COMPRIMENTO VEZES LARGURA MEDIA DA PISTA  VEZES EXPESSURA DE CORTE: --&gt;(49,47x 6,8)   X  0,09m</v>
      </c>
      <c r="D105" s="83" t="s">
        <v>42</v>
      </c>
      <c r="E105" s="145">
        <f>E102</f>
        <v>30.28</v>
      </c>
      <c r="G105" s="184"/>
      <c r="H105" s="184"/>
    </row>
    <row r="106" spans="1:13" s="195" customFormat="1" ht="25.5" x14ac:dyDescent="0.2">
      <c r="A106" s="340" t="s">
        <v>443</v>
      </c>
      <c r="B106" s="144" t="s">
        <v>371</v>
      </c>
      <c r="C106" s="270" t="str">
        <f>"VOLUME DE MATERIAL DA BASE VEZES DMT -&gt; "&amp;E105&amp;"m³ x "&amp;$P$5&amp;"km"</f>
        <v>VOLUME DE MATERIAL DA BASE VEZES DMT -&gt; 30,28m³ x 61,2km</v>
      </c>
      <c r="D106" s="83" t="s">
        <v>43</v>
      </c>
      <c r="E106" s="341">
        <f>ROUND(E105*$P$5,2)</f>
        <v>1853.14</v>
      </c>
      <c r="F106" s="184"/>
      <c r="G106" s="184"/>
      <c r="H106" s="184"/>
      <c r="M106" s="16"/>
    </row>
    <row r="107" spans="1:13" s="195" customFormat="1" ht="63.75" x14ac:dyDescent="0.2">
      <c r="A107" s="340" t="s">
        <v>444</v>
      </c>
      <c r="B107" s="295" t="s">
        <v>149</v>
      </c>
      <c r="C107" s="270" t="str">
        <f>"LARGURA PISTA ROLAMENTO MAIS SARJETA  VEZES COMPRIMENTO MAIS  ACABAMENTO CURVA DE CRUZAMENTO        --&gt;("&amp;'Memoria de calculo 1'!C80&amp;")   X "&amp;$F$66&amp;"m"</f>
        <v>LARGURA PISTA ROLAMENTO MAIS SARJETA  VEZES COMPRIMENTO MAIS  ACABAMENTO CURVA DE CRUZAMENTO        --&gt;(49,47x 6,8)   X 0,09m</v>
      </c>
      <c r="D107" s="86" t="s">
        <v>42</v>
      </c>
      <c r="E107" s="342">
        <f>E102</f>
        <v>30.28</v>
      </c>
      <c r="F107" s="184"/>
      <c r="G107" s="188"/>
      <c r="H107" s="184"/>
      <c r="J107" s="89" t="s">
        <v>99</v>
      </c>
      <c r="K107" s="90"/>
      <c r="L107" s="148">
        <f>'Memoria de calculo 1'!E80</f>
        <v>336.4</v>
      </c>
    </row>
    <row r="108" spans="1:13" s="163" customFormat="1" ht="38.25" x14ac:dyDescent="0.2">
      <c r="A108" s="340" t="s">
        <v>445</v>
      </c>
      <c r="B108" s="298" t="s">
        <v>144</v>
      </c>
      <c r="C108" s="270" t="str">
        <f>"LARGURA PISTA ROLAMENTO MAIS SARJETA  VEZES COMPRIMENTO MAIS  ACABAMENTO CURVA DE CRUZAMENTO        --&gt;  "&amp;'Memoria de calculo 1'!C82</f>
        <v>LARGURA PISTA ROLAMENTO MAIS SARJETA  VEZES COMPRIMENTO MAIS  ACABAMENTO CURVA DE CRUZAMENTO        --&gt;  49,47x 6,6m</v>
      </c>
      <c r="D108" s="76" t="s">
        <v>26</v>
      </c>
      <c r="E108" s="145">
        <f>L109</f>
        <v>326.5</v>
      </c>
      <c r="F108" s="189"/>
      <c r="G108" s="189"/>
      <c r="H108" s="189"/>
      <c r="J108" s="164" t="s">
        <v>96</v>
      </c>
      <c r="K108" s="165"/>
      <c r="L108" s="276">
        <f>'Memoria de calculo 1'!E81</f>
        <v>296.82</v>
      </c>
    </row>
    <row r="109" spans="1:13" s="195" customFormat="1" ht="63" customHeight="1" x14ac:dyDescent="0.2">
      <c r="A109" s="340" t="s">
        <v>446</v>
      </c>
      <c r="B109" s="295" t="s">
        <v>146</v>
      </c>
      <c r="C109" s="270" t="str">
        <f>"LARGURA PISTA ROLAMENTO VEZES COMPRIMENTO MAIS  ACABAMENTO CURVA DE CRUZAMENTO  --&gt; "&amp;'Memoria de calculo 1'!C81</f>
        <v>LARGURA PISTA ROLAMENTO VEZES COMPRIMENTO MAIS  ACABAMENTO CURVA DE CRUZAMENTO  --&gt; 49,47x 6,0m</v>
      </c>
      <c r="D109" s="91" t="s">
        <v>26</v>
      </c>
      <c r="E109" s="337">
        <f>L108</f>
        <v>296.82</v>
      </c>
      <c r="F109" s="184"/>
      <c r="G109" s="184"/>
      <c r="H109" s="184"/>
      <c r="L109" s="276">
        <f>'Memoria de calculo 1'!E82</f>
        <v>326.5</v>
      </c>
    </row>
    <row r="110" spans="1:13" s="195" customFormat="1" ht="63" customHeight="1" x14ac:dyDescent="0.2">
      <c r="A110" s="340" t="s">
        <v>447</v>
      </c>
      <c r="B110" s="295" t="s">
        <v>145</v>
      </c>
      <c r="C110" s="274" t="str">
        <f>"ÁREA DE APLICAÇÃO DO MATERIAL VEZES O PESO POR M² (CM30 ) VEZES A DISTÂNCIA DA REFINARIA ATÉ A OBRA-&gt; ("&amp;E108&amp;"m²) x  0,0012t/m² x (434km +"&amp;$O$6&amp;"km)"</f>
        <v>ÁREA DE APLICAÇÃO DO MATERIAL VEZES O PESO POR M² (CM30 ) VEZES A DISTÂNCIA DA REFINARIA ATÉ A OBRA-&gt; (326,5m²) x  0,0012t/m² x (434km +86km)</v>
      </c>
      <c r="D110" s="76" t="s">
        <v>44</v>
      </c>
      <c r="E110" s="145">
        <f>E108*520*0.0012</f>
        <v>203.73599999999999</v>
      </c>
      <c r="F110" s="184"/>
      <c r="G110" s="184"/>
      <c r="H110" s="184"/>
      <c r="L110" s="276">
        <f>'Memoria de calculo 1'!E83</f>
        <v>98.94</v>
      </c>
    </row>
    <row r="111" spans="1:13" s="195" customFormat="1" ht="36" x14ac:dyDescent="0.2">
      <c r="A111" s="340" t="s">
        <v>448</v>
      </c>
      <c r="B111" s="295" t="s">
        <v>145</v>
      </c>
      <c r="C111" s="274" t="str">
        <f>"ÁREA DE APLICAÇÃO DO MATERIAL VEZES O PESO POR M² ( RR1C) VEZES A DISTÂNCIA DA REFINARIA ATÉ A OBRA-&gt; ("&amp;E109&amp;"m²) x 0,0005t/m² x (434km +"&amp;$O$6&amp;"km)"</f>
        <v>ÁREA DE APLICAÇÃO DO MATERIAL VEZES O PESO POR M² ( RR1C) VEZES A DISTÂNCIA DA REFINARIA ATÉ A OBRA-&gt; (296,82m²) x 0,0005t/m² x (434km +86km)</v>
      </c>
      <c r="D111" s="76" t="s">
        <v>44</v>
      </c>
      <c r="E111" s="145">
        <f>E109*520*0.0005</f>
        <v>77.173199999999994</v>
      </c>
      <c r="F111" s="184"/>
      <c r="G111" s="184"/>
      <c r="H111" s="184"/>
      <c r="J111" s="74" t="s">
        <v>97</v>
      </c>
      <c r="K111" s="88"/>
      <c r="L111" s="276">
        <f>'Memoria de calculo 1'!E84</f>
        <v>0</v>
      </c>
    </row>
    <row r="112" spans="1:13" s="195" customFormat="1" ht="60.75" customHeight="1" x14ac:dyDescent="0.2">
      <c r="A112" s="340" t="s">
        <v>449</v>
      </c>
      <c r="B112" s="295" t="s">
        <v>388</v>
      </c>
      <c r="C112" s="270" t="str">
        <f>"ÁREA DE APLICAÇÃO DO MATERIAL VEZES ESPESSURA DA PAVIMENTAÇÃO -&gt; ("&amp;E109&amp;"m² x 0,03m)"</f>
        <v>ÁREA DE APLICAÇÃO DO MATERIAL VEZES ESPESSURA DA PAVIMENTAÇÃO -&gt; (296,82m² x 0,03m)</v>
      </c>
      <c r="D112" s="76" t="s">
        <v>42</v>
      </c>
      <c r="E112" s="145">
        <f>ROUND(E109*0.03,2)</f>
        <v>8.9</v>
      </c>
      <c r="F112" s="184"/>
      <c r="G112" s="184"/>
      <c r="H112" s="184"/>
      <c r="J112" s="149" t="s">
        <v>170</v>
      </c>
      <c r="L112" s="276"/>
    </row>
    <row r="113" spans="1:13" s="195" customFormat="1" ht="54.75" customHeight="1" x14ac:dyDescent="0.2">
      <c r="A113" s="340" t="s">
        <v>450</v>
      </c>
      <c r="B113" s="295" t="s">
        <v>395</v>
      </c>
      <c r="C113" s="270" t="str">
        <f>"VOLUME DE MASSA ASFALTICA DA BASE VEZES DMT -&gt; "&amp;E112&amp;"m³ x "&amp;$O$6&amp;"km"</f>
        <v>VOLUME DE MASSA ASFALTICA DA BASE VEZES DMT -&gt; 8,9m³ x 86km</v>
      </c>
      <c r="D113" s="273" t="s">
        <v>43</v>
      </c>
      <c r="E113" s="250">
        <f>ROUND(E112*$O$6,2)</f>
        <v>765.4</v>
      </c>
      <c r="F113" s="184"/>
      <c r="G113" s="184"/>
      <c r="H113" s="184"/>
      <c r="J113" s="149"/>
      <c r="L113" s="73"/>
    </row>
    <row r="114" spans="1:13" s="195" customFormat="1" ht="72" customHeight="1" x14ac:dyDescent="0.2">
      <c r="A114" s="340" t="s">
        <v>451</v>
      </c>
      <c r="B114" s="296" t="s">
        <v>391</v>
      </c>
      <c r="C114" s="270" t="str">
        <f>"SOMATORIO DO VOLUME DE AGREGADOS VEZES DMT --&gt;1,167X "&amp;E112&amp;" M³ X "&amp;$P$3&amp;" KM"</f>
        <v>SOMATORIO DO VOLUME DE AGREGADOS VEZES DMT --&gt;1,167X 8,9 M³ X 2,8 KM</v>
      </c>
      <c r="D114" s="273" t="s">
        <v>43</v>
      </c>
      <c r="E114" s="250">
        <f>ROUND(E112*1.167*$P$3,2)</f>
        <v>29.08</v>
      </c>
      <c r="F114" s="184"/>
      <c r="G114" s="184"/>
      <c r="H114" s="184"/>
      <c r="J114" s="149"/>
      <c r="L114" s="73"/>
    </row>
    <row r="115" spans="1:13" s="283" customFormat="1" ht="72" customHeight="1" x14ac:dyDescent="0.2">
      <c r="A115" s="340" t="s">
        <v>452</v>
      </c>
      <c r="B115" s="297" t="s">
        <v>393</v>
      </c>
      <c r="C115" s="270" t="str">
        <f>"SOMATORIO DO VOLUME DE AGREGADOS VEZES DMT --&gt; 0,193x "&amp;E112&amp;" M³ X "&amp;$O$3&amp;" KM "</f>
        <v xml:space="preserve">SOMATORIO DO VOLUME DE AGREGADOS VEZES DMT --&gt; 0,193x 8,9 M³ X 142 KM </v>
      </c>
      <c r="D115" s="273" t="s">
        <v>43</v>
      </c>
      <c r="E115" s="250">
        <f>ROUND(E112*0.193*$O$3,2)</f>
        <v>243.91</v>
      </c>
      <c r="F115" s="184"/>
      <c r="G115" s="184"/>
      <c r="H115" s="184"/>
      <c r="J115" s="149"/>
      <c r="L115" s="73"/>
    </row>
    <row r="116" spans="1:13" s="195" customFormat="1" ht="15.75" customHeight="1" x14ac:dyDescent="0.2">
      <c r="A116" s="340" t="s">
        <v>453</v>
      </c>
      <c r="B116" s="81" t="s">
        <v>101</v>
      </c>
      <c r="C116" s="82"/>
      <c r="D116" s="76"/>
      <c r="E116" s="250" t="s">
        <v>79</v>
      </c>
      <c r="F116" s="184"/>
      <c r="G116" s="184"/>
      <c r="H116" s="184"/>
    </row>
    <row r="117" spans="1:13" s="195" customFormat="1" ht="52.5" customHeight="1" x14ac:dyDescent="0.2">
      <c r="A117" s="270" t="s">
        <v>454</v>
      </c>
      <c r="B117" s="265" t="s">
        <v>252</v>
      </c>
      <c r="C117" s="273" t="str">
        <f>"SOMATÓRIO DE MEIO-FIO COM SARJETA+ AMARAÇÃO FINAL COM SARJETA  -&gt;"&amp;'Memoria de calculo 1'!C31</f>
        <v>SOMATÓRIO DE MEIO-FIO COM SARJETA+ AMARAÇÃO FINAL COM SARJETA  -&gt;49,36+49,58</v>
      </c>
      <c r="D117" s="76" t="s">
        <v>47</v>
      </c>
      <c r="E117" s="145">
        <f>L110</f>
        <v>98.94</v>
      </c>
      <c r="F117" s="184"/>
      <c r="G117" s="184"/>
      <c r="H117" s="184"/>
    </row>
    <row r="118" spans="1:13" s="283" customFormat="1" ht="18.75" customHeight="1" x14ac:dyDescent="0.2">
      <c r="A118" s="339" t="s">
        <v>419</v>
      </c>
      <c r="B118" s="503" t="str">
        <f>'Memoria de calculo 1'!A85</f>
        <v>RUA TEREZINHA TRECHO 2 - BAIRRO SÃO RAFAEL</v>
      </c>
      <c r="C118" s="504"/>
      <c r="D118" s="504"/>
      <c r="E118" s="505"/>
      <c r="F118" s="190"/>
      <c r="G118" s="190"/>
      <c r="H118" s="191"/>
    </row>
    <row r="119" spans="1:13" s="283" customFormat="1" ht="26.25" customHeight="1" x14ac:dyDescent="0.2">
      <c r="A119" s="340" t="s">
        <v>491</v>
      </c>
      <c r="B119" s="81" t="s">
        <v>19</v>
      </c>
      <c r="C119" s="82"/>
      <c r="D119" s="76"/>
      <c r="E119" s="145"/>
      <c r="F119" s="184"/>
      <c r="G119" s="184"/>
      <c r="H119" s="184"/>
    </row>
    <row r="120" spans="1:13" s="283" customFormat="1" ht="47.25" customHeight="1" x14ac:dyDescent="0.2">
      <c r="A120" s="340" t="s">
        <v>455</v>
      </c>
      <c r="B120" s="295" t="s">
        <v>41</v>
      </c>
      <c r="C120" s="270" t="str">
        <f>"COMPRIMENTO VEZES LARGURA MEDIA DA PISTA  VEZES EXPESSURA DE CORTE: --&gt;("&amp;'Memoria de calculo 1'!C85&amp;")   X  "&amp;$F$66&amp;"m"</f>
        <v>COMPRIMENTO VEZES LARGURA MEDIA DA PISTA  VEZES EXPESSURA DE CORTE: --&gt;(129,06x 6,8)   X  0,09m</v>
      </c>
      <c r="D120" s="83" t="s">
        <v>42</v>
      </c>
      <c r="E120" s="145">
        <f>ROUND(L125*$F$66,2)</f>
        <v>78.98</v>
      </c>
      <c r="F120" s="184"/>
      <c r="G120" s="184"/>
      <c r="H120" s="184"/>
    </row>
    <row r="121" spans="1:13" s="283" customFormat="1" ht="36" customHeight="1" x14ac:dyDescent="0.2">
      <c r="A121" s="340" t="s">
        <v>456</v>
      </c>
      <c r="B121" s="295" t="s">
        <v>370</v>
      </c>
      <c r="C121" s="274" t="str">
        <f>"BOTA FORA DO MATERIAL ESCAVADO CONFORME ITEM 2.1.1                 --&gt;"&amp;E120&amp;"m² x "&amp;$O$5&amp;"km"</f>
        <v>BOTA FORA DO MATERIAL ESCAVADO CONFORME ITEM 2.1.1                 --&gt;78,98m² x 8km</v>
      </c>
      <c r="D121" s="83" t="s">
        <v>43</v>
      </c>
      <c r="E121" s="145">
        <f>E120*$O$5</f>
        <v>631.84</v>
      </c>
      <c r="F121" s="184"/>
      <c r="G121" s="184"/>
      <c r="H121" s="187"/>
      <c r="I121" s="84"/>
      <c r="J121" s="84"/>
    </row>
    <row r="122" spans="1:13" s="283" customFormat="1" ht="39.75" customHeight="1" x14ac:dyDescent="0.2">
      <c r="A122" s="340" t="s">
        <v>457</v>
      </c>
      <c r="B122" s="295" t="s">
        <v>383</v>
      </c>
      <c r="C122" s="270" t="str">
        <f>"COMPRIMENTO VEZES LARGURA MEDIA DA PISTA  :                                  --&gt;"&amp; 'Memoria de calculo 1'!C85</f>
        <v>COMPRIMENTO VEZES LARGURA MEDIA DA PISTA  :                                  --&gt;129,06x 6,8</v>
      </c>
      <c r="D122" s="76" t="s">
        <v>26</v>
      </c>
      <c r="E122" s="145">
        <f>L125</f>
        <v>877.61</v>
      </c>
      <c r="F122" s="184"/>
      <c r="G122" s="184"/>
      <c r="H122" s="187"/>
      <c r="I122" s="85"/>
      <c r="J122" s="84"/>
    </row>
    <row r="123" spans="1:13" s="283" customFormat="1" ht="39.75" customHeight="1" x14ac:dyDescent="0.2">
      <c r="A123" s="340" t="s">
        <v>458</v>
      </c>
      <c r="B123" s="144" t="s">
        <v>371</v>
      </c>
      <c r="C123" s="270" t="str">
        <f>"COMPRIMENTO VEZES LARGURA MEDIA DA PISTA  VEZES EXPESSURA DE CORTE: --&gt;("&amp;'Memoria de calculo 1'!C85&amp;")   X  "&amp;$F$66&amp;"m"</f>
        <v>COMPRIMENTO VEZES LARGURA MEDIA DA PISTA  VEZES EXPESSURA DE CORTE: --&gt;(129,06x 6,8)   X  0,09m</v>
      </c>
      <c r="D123" s="83" t="s">
        <v>42</v>
      </c>
      <c r="E123" s="145">
        <f>E120</f>
        <v>78.98</v>
      </c>
      <c r="G123" s="184"/>
      <c r="H123" s="184"/>
    </row>
    <row r="124" spans="1:13" s="283" customFormat="1" ht="24" x14ac:dyDescent="0.2">
      <c r="A124" s="340" t="s">
        <v>459</v>
      </c>
      <c r="B124" s="144" t="s">
        <v>202</v>
      </c>
      <c r="C124" s="270" t="str">
        <f>"VOLUME DE MATERIAL DA BASE VEZES DMT -&gt; "&amp;E123&amp;"m³ x "&amp;$P$5&amp;"km"</f>
        <v>VOLUME DE MATERIAL DA BASE VEZES DMT -&gt; 78,98m³ x 61,2km</v>
      </c>
      <c r="D124" s="83" t="s">
        <v>43</v>
      </c>
      <c r="E124" s="341">
        <f>ROUND(E123*$P$5,2)</f>
        <v>4833.58</v>
      </c>
      <c r="F124" s="184"/>
      <c r="G124" s="184"/>
      <c r="H124" s="184"/>
      <c r="M124" s="16"/>
    </row>
    <row r="125" spans="1:13" s="283" customFormat="1" ht="63.75" x14ac:dyDescent="0.2">
      <c r="A125" s="340" t="s">
        <v>460</v>
      </c>
      <c r="B125" s="295" t="s">
        <v>149</v>
      </c>
      <c r="C125" s="270" t="str">
        <f>"LARGURA PISTA ROLAMENTO MAIS SARJETA  VEZES COMPRIMENTO MAIS  ACABAMENTO CURVA DE CRUZAMENTO        --&gt;("&amp;'Memoria de calculo 1'!C85&amp;")   X "&amp;$F$66&amp;"m"</f>
        <v>LARGURA PISTA ROLAMENTO MAIS SARJETA  VEZES COMPRIMENTO MAIS  ACABAMENTO CURVA DE CRUZAMENTO        --&gt;(129,06x 6,8)   X 0,09m</v>
      </c>
      <c r="D125" s="86" t="s">
        <v>42</v>
      </c>
      <c r="E125" s="342">
        <f>E120</f>
        <v>78.98</v>
      </c>
      <c r="F125" s="184"/>
      <c r="G125" s="188"/>
      <c r="H125" s="184"/>
      <c r="J125" s="89" t="s">
        <v>99</v>
      </c>
      <c r="K125" s="90"/>
      <c r="L125" s="276">
        <f>'Memoria de calculo 1'!E85</f>
        <v>877.61</v>
      </c>
    </row>
    <row r="126" spans="1:13" s="163" customFormat="1" ht="38.25" x14ac:dyDescent="0.2">
      <c r="A126" s="340" t="s">
        <v>461</v>
      </c>
      <c r="B126" s="298" t="s">
        <v>144</v>
      </c>
      <c r="C126" s="270" t="str">
        <f>"LARGURA PISTA ROLAMENTO MAIS SARJETA  VEZES COMPRIMENTO MAIS  ACABAMENTO CURVA DE CRUZAMENTO        --&gt;  "&amp;'Memoria de calculo 1'!C87</f>
        <v>LARGURA PISTA ROLAMENTO MAIS SARJETA  VEZES COMPRIMENTO MAIS  ACABAMENTO CURVA DE CRUZAMENTO        --&gt;  129,06 x 6,6m</v>
      </c>
      <c r="D126" s="76" t="s">
        <v>26</v>
      </c>
      <c r="E126" s="145">
        <f>L127</f>
        <v>851.8</v>
      </c>
      <c r="F126" s="189"/>
      <c r="G126" s="189"/>
      <c r="H126" s="189"/>
      <c r="J126" s="164" t="s">
        <v>96</v>
      </c>
      <c r="K126" s="165"/>
      <c r="L126" s="276">
        <f>'Memoria de calculo 1'!E86</f>
        <v>774.36</v>
      </c>
    </row>
    <row r="127" spans="1:13" s="283" customFormat="1" ht="63" customHeight="1" x14ac:dyDescent="0.2">
      <c r="A127" s="340" t="s">
        <v>462</v>
      </c>
      <c r="B127" s="295" t="s">
        <v>146</v>
      </c>
      <c r="C127" s="270" t="str">
        <f>"LARGURA PISTA ROLAMENTO VEZES COMPRIMENTO MAIS  ACABAMENTO CURVA DE CRUZAMENTO  --&gt; "&amp;'Memoria de calculo 1'!C86</f>
        <v>LARGURA PISTA ROLAMENTO VEZES COMPRIMENTO MAIS  ACABAMENTO CURVA DE CRUZAMENTO  --&gt; 129,06 x 6,0m</v>
      </c>
      <c r="D127" s="91" t="s">
        <v>26</v>
      </c>
      <c r="E127" s="337">
        <f>L126</f>
        <v>774.36</v>
      </c>
      <c r="F127" s="184"/>
      <c r="G127" s="184"/>
      <c r="H127" s="184"/>
      <c r="L127" s="276">
        <f>'Memoria de calculo 1'!E87</f>
        <v>851.8</v>
      </c>
    </row>
    <row r="128" spans="1:13" s="283" customFormat="1" ht="63" customHeight="1" x14ac:dyDescent="0.2">
      <c r="A128" s="340" t="s">
        <v>463</v>
      </c>
      <c r="B128" s="295" t="s">
        <v>145</v>
      </c>
      <c r="C128" s="274" t="str">
        <f>"ÁREA DE APLICAÇÃO DO MATERIAL VEZES O PESO POR M² (CM30 ) VEZES A DISTÂNCIA DA REFINARIA ATÉ A OBRA-&gt; ("&amp;E126&amp;"m²) x  0,0012t/m² x (434km +"&amp;$O$6&amp;"km)"</f>
        <v>ÁREA DE APLICAÇÃO DO MATERIAL VEZES O PESO POR M² (CM30 ) VEZES A DISTÂNCIA DA REFINARIA ATÉ A OBRA-&gt; (851,8m²) x  0,0012t/m² x (434km +86km)</v>
      </c>
      <c r="D128" s="76" t="s">
        <v>44</v>
      </c>
      <c r="E128" s="145">
        <f>E126*520*0.0012</f>
        <v>531.52319999999997</v>
      </c>
      <c r="F128" s="184"/>
      <c r="G128" s="184"/>
      <c r="H128" s="184"/>
      <c r="L128" s="276">
        <f>'Memoria de calculo 1'!E88</f>
        <v>235.33999999999997</v>
      </c>
    </row>
    <row r="129" spans="1:13" s="283" customFormat="1" ht="36" x14ac:dyDescent="0.2">
      <c r="A129" s="340" t="s">
        <v>464</v>
      </c>
      <c r="B129" s="295" t="s">
        <v>145</v>
      </c>
      <c r="C129" s="274" t="str">
        <f>"ÁREA DE APLICAÇÃO DO MATERIAL VEZES O PESO POR M² ( RR1C) VEZES A DISTÂNCIA DA REFINARIA ATÉ A OBRA-&gt; ("&amp;E127&amp;"m²) x 0,0005t/m² x (434km +"&amp;$O$6&amp;"km)"</f>
        <v>ÁREA DE APLICAÇÃO DO MATERIAL VEZES O PESO POR M² ( RR1C) VEZES A DISTÂNCIA DA REFINARIA ATÉ A OBRA-&gt; (774,36m²) x 0,0005t/m² x (434km +86km)</v>
      </c>
      <c r="D129" s="76" t="s">
        <v>44</v>
      </c>
      <c r="E129" s="145">
        <f>E127*520*0.0005</f>
        <v>201.33360000000002</v>
      </c>
      <c r="F129" s="184"/>
      <c r="G129" s="184"/>
      <c r="H129" s="184"/>
      <c r="J129" s="74" t="s">
        <v>97</v>
      </c>
      <c r="K129" s="88"/>
      <c r="L129" s="276"/>
    </row>
    <row r="130" spans="1:13" s="283" customFormat="1" ht="60.75" customHeight="1" x14ac:dyDescent="0.2">
      <c r="A130" s="340" t="s">
        <v>465</v>
      </c>
      <c r="B130" s="295" t="s">
        <v>388</v>
      </c>
      <c r="C130" s="270" t="str">
        <f>"ÁREA DE APLICAÇÃO DO MATERIAL VEZES ESPESSURA DA PAVIMENTAÇÃO -&gt; ("&amp;E127&amp;"m² x 0,03m)"</f>
        <v>ÁREA DE APLICAÇÃO DO MATERIAL VEZES ESPESSURA DA PAVIMENTAÇÃO -&gt; (774,36m² x 0,03m)</v>
      </c>
      <c r="D130" s="76" t="s">
        <v>42</v>
      </c>
      <c r="E130" s="145">
        <f>ROUND(E127*0.03,2)</f>
        <v>23.23</v>
      </c>
      <c r="F130" s="184"/>
      <c r="G130" s="184"/>
      <c r="H130" s="184"/>
      <c r="J130" s="149" t="s">
        <v>170</v>
      </c>
      <c r="L130" s="276"/>
    </row>
    <row r="131" spans="1:13" s="283" customFormat="1" ht="54.75" customHeight="1" x14ac:dyDescent="0.2">
      <c r="A131" s="340" t="s">
        <v>466</v>
      </c>
      <c r="B131" s="295" t="s">
        <v>395</v>
      </c>
      <c r="C131" s="270" t="str">
        <f>"VOLUME DE MASSA ASFALTICA DA BASE VEZES DMT -&gt; "&amp;E130&amp;"m³ x "&amp;$O$6&amp;"km"</f>
        <v>VOLUME DE MASSA ASFALTICA DA BASE VEZES DMT -&gt; 23,23m³ x 86km</v>
      </c>
      <c r="D131" s="273" t="s">
        <v>43</v>
      </c>
      <c r="E131" s="250">
        <f>ROUND(E130*$O$6,2)</f>
        <v>1997.78</v>
      </c>
      <c r="F131" s="184"/>
      <c r="G131" s="184"/>
      <c r="H131" s="184"/>
      <c r="J131" s="149"/>
      <c r="L131" s="73"/>
    </row>
    <row r="132" spans="1:13" s="283" customFormat="1" ht="72" customHeight="1" x14ac:dyDescent="0.2">
      <c r="A132" s="340" t="s">
        <v>467</v>
      </c>
      <c r="B132" s="296" t="s">
        <v>391</v>
      </c>
      <c r="C132" s="270" t="str">
        <f>"SOMATORIO DO VOLUME DE AGREGADOS VEZES DMT --&gt;1,167X "&amp;E130&amp;" M³ X "&amp;$P$3&amp;" KM"</f>
        <v>SOMATORIO DO VOLUME DE AGREGADOS VEZES DMT --&gt;1,167X 23,23 M³ X 2,8 KM</v>
      </c>
      <c r="D132" s="273" t="s">
        <v>43</v>
      </c>
      <c r="E132" s="250">
        <f>ROUND(E130*1.167*$P$3,2)</f>
        <v>75.91</v>
      </c>
      <c r="F132" s="184"/>
      <c r="G132" s="184"/>
      <c r="H132" s="184"/>
      <c r="J132" s="149"/>
      <c r="L132" s="73"/>
    </row>
    <row r="133" spans="1:13" s="283" customFormat="1" ht="72" customHeight="1" x14ac:dyDescent="0.2">
      <c r="A133" s="340" t="s">
        <v>468</v>
      </c>
      <c r="B133" s="297" t="s">
        <v>393</v>
      </c>
      <c r="C133" s="270" t="str">
        <f>"SOMATORIO DO VOLUME DE AGREGADOS VEZES DMT --&gt; 0,193x "&amp;E130&amp;" M³ X "&amp;$O$3&amp;" KM "</f>
        <v xml:space="preserve">SOMATORIO DO VOLUME DE AGREGADOS VEZES DMT --&gt; 0,193x 23,23 M³ X 142 KM </v>
      </c>
      <c r="D133" s="273" t="s">
        <v>43</v>
      </c>
      <c r="E133" s="250">
        <f>ROUND(E130*0.193*$O$3,2)</f>
        <v>636.64</v>
      </c>
      <c r="F133" s="184"/>
      <c r="G133" s="184"/>
      <c r="H133" s="184"/>
      <c r="J133" s="149"/>
      <c r="L133" s="73"/>
    </row>
    <row r="134" spans="1:13" s="283" customFormat="1" ht="15.75" customHeight="1" x14ac:dyDescent="0.2">
      <c r="A134" s="340" t="s">
        <v>492</v>
      </c>
      <c r="B134" s="81" t="s">
        <v>101</v>
      </c>
      <c r="C134" s="82"/>
      <c r="D134" s="76"/>
      <c r="E134" s="250" t="s">
        <v>79</v>
      </c>
      <c r="F134" s="184"/>
      <c r="G134" s="184"/>
      <c r="H134" s="184"/>
    </row>
    <row r="135" spans="1:13" s="283" customFormat="1" ht="52.5" customHeight="1" x14ac:dyDescent="0.2">
      <c r="A135" s="270" t="s">
        <v>493</v>
      </c>
      <c r="B135" s="265" t="s">
        <v>252</v>
      </c>
      <c r="C135" s="273" t="str">
        <f>"SOMATÓRIO DE MEIO-FIO COM SARJETA+ AMARAÇÃO FINAL COM SARJETA  -&gt;"&amp;'Memoria de calculo 1'!C36</f>
        <v>SOMATÓRIO DE MEIO-FIO COM SARJETA+ AMARAÇÃO FINAL COM SARJETA  -&gt;7,03+6,62+57,18+57,56+53,45+53,50</v>
      </c>
      <c r="D135" s="76" t="s">
        <v>47</v>
      </c>
      <c r="E135" s="145">
        <f>L128</f>
        <v>235.33999999999997</v>
      </c>
      <c r="F135" s="184"/>
      <c r="G135" s="184"/>
      <c r="H135" s="184"/>
    </row>
    <row r="136" spans="1:13" s="315" customFormat="1" x14ac:dyDescent="0.2">
      <c r="A136" s="339" t="s">
        <v>420</v>
      </c>
      <c r="B136" s="503" t="str">
        <f>'Memoria de calculo 1'!A37</f>
        <v>AVENIDA SANITARIA - BAIRRO SÃO RAFAEL</v>
      </c>
      <c r="C136" s="504"/>
      <c r="D136" s="504"/>
      <c r="E136" s="505"/>
      <c r="F136" s="190"/>
      <c r="G136" s="190"/>
      <c r="H136" s="191"/>
    </row>
    <row r="137" spans="1:13" s="315" customFormat="1" x14ac:dyDescent="0.2">
      <c r="A137" s="340" t="s">
        <v>494</v>
      </c>
      <c r="B137" s="81" t="s">
        <v>19</v>
      </c>
      <c r="C137" s="82"/>
      <c r="D137" s="76"/>
      <c r="E137" s="145"/>
      <c r="F137" s="184"/>
      <c r="G137" s="184"/>
      <c r="H137" s="184"/>
    </row>
    <row r="138" spans="1:13" s="315" customFormat="1" ht="25.5" x14ac:dyDescent="0.2">
      <c r="A138" s="340" t="s">
        <v>469</v>
      </c>
      <c r="B138" s="295" t="s">
        <v>41</v>
      </c>
      <c r="C138" s="270" t="str">
        <f>"COMPRIMENTO VEZES LARGURA MEDIA DA PISTA  VEZES EXPESSURA DE CORTE: --&gt;("&amp;'Memoria de calculo 1'!C89&amp;")   X  "&amp;$F$66&amp;"m"</f>
        <v>COMPRIMENTO VEZES LARGURA MEDIA DA PISTA  VEZES EXPESSURA DE CORTE: --&gt;(176,07x 6,8)   X  0,09m</v>
      </c>
      <c r="D138" s="83" t="s">
        <v>42</v>
      </c>
      <c r="E138" s="145">
        <f>ROUND(L143*$F$66,2)</f>
        <v>107.76</v>
      </c>
      <c r="F138" s="184"/>
      <c r="G138" s="184"/>
      <c r="H138" s="184"/>
    </row>
    <row r="139" spans="1:13" s="315" customFormat="1" ht="36" customHeight="1" x14ac:dyDescent="0.2">
      <c r="A139" s="340" t="s">
        <v>470</v>
      </c>
      <c r="B139" s="295" t="s">
        <v>370</v>
      </c>
      <c r="C139" s="274" t="str">
        <f>"BOTA FORA DO MATERIAL ESCAVADO CONFORME ITEM 2.1.1                 --&gt;"&amp;E138&amp;"m² x "&amp;$O$5&amp;"km"</f>
        <v>BOTA FORA DO MATERIAL ESCAVADO CONFORME ITEM 2.1.1                 --&gt;107,76m² x 8km</v>
      </c>
      <c r="D139" s="83" t="s">
        <v>43</v>
      </c>
      <c r="E139" s="145">
        <f>E138*$O$5</f>
        <v>862.08</v>
      </c>
      <c r="F139" s="184"/>
      <c r="G139" s="184"/>
      <c r="H139" s="187"/>
      <c r="I139" s="84"/>
      <c r="J139" s="84"/>
    </row>
    <row r="140" spans="1:13" s="315" customFormat="1" ht="39.75" customHeight="1" x14ac:dyDescent="0.2">
      <c r="A140" s="340" t="s">
        <v>471</v>
      </c>
      <c r="B140" s="295" t="s">
        <v>383</v>
      </c>
      <c r="C140" s="270" t="str">
        <f>"COMPRIMENTO VEZES LARGURA MEDIA DA PISTA  :                                  --&gt;"&amp; 'Memoria de calculo 1'!C89</f>
        <v>COMPRIMENTO VEZES LARGURA MEDIA DA PISTA  :                                  --&gt;176,07x 6,8</v>
      </c>
      <c r="D140" s="76" t="s">
        <v>26</v>
      </c>
      <c r="E140" s="145">
        <f>L143</f>
        <v>1197.28</v>
      </c>
      <c r="F140" s="184"/>
      <c r="G140" s="184"/>
      <c r="H140" s="187"/>
      <c r="I140" s="85"/>
      <c r="J140" s="84"/>
    </row>
    <row r="141" spans="1:13" s="315" customFormat="1" ht="39.75" customHeight="1" x14ac:dyDescent="0.2">
      <c r="A141" s="340" t="s">
        <v>472</v>
      </c>
      <c r="B141" s="295" t="s">
        <v>202</v>
      </c>
      <c r="C141" s="270" t="str">
        <f>"COMPRIMENTO VEZES LARGURA MEDIA DA PISTA  VEZES EXPESSURA DE CORTE: --&gt;("&amp;'Memoria de calculo 1'!C89&amp;")   X  "&amp;$F$66&amp;"m"</f>
        <v>COMPRIMENTO VEZES LARGURA MEDIA DA PISTA  VEZES EXPESSURA DE CORTE: --&gt;(176,07x 6,8)   X  0,09m</v>
      </c>
      <c r="D141" s="83" t="s">
        <v>42</v>
      </c>
      <c r="E141" s="145">
        <f>E138</f>
        <v>107.76</v>
      </c>
      <c r="G141" s="184"/>
      <c r="H141" s="184"/>
    </row>
    <row r="142" spans="1:13" s="315" customFormat="1" ht="25.5" x14ac:dyDescent="0.2">
      <c r="A142" s="340" t="s">
        <v>473</v>
      </c>
      <c r="B142" s="144" t="s">
        <v>371</v>
      </c>
      <c r="C142" s="270" t="str">
        <f>"VOLUME DE MATERIAL DA BASE VEZES DMT -&gt; "&amp;E141&amp;"m³ x "&amp;$P$5&amp;"km"</f>
        <v>VOLUME DE MATERIAL DA BASE VEZES DMT -&gt; 107,76m³ x 61,2km</v>
      </c>
      <c r="D142" s="83" t="s">
        <v>43</v>
      </c>
      <c r="E142" s="341">
        <f>ROUND(E141*$P$5,2)</f>
        <v>6594.91</v>
      </c>
      <c r="F142" s="184"/>
      <c r="G142" s="184"/>
      <c r="H142" s="184"/>
      <c r="M142" s="16"/>
    </row>
    <row r="143" spans="1:13" s="315" customFormat="1" ht="63.75" x14ac:dyDescent="0.2">
      <c r="A143" s="340" t="s">
        <v>474</v>
      </c>
      <c r="B143" s="295" t="s">
        <v>149</v>
      </c>
      <c r="C143" s="270" t="str">
        <f>"LARGURA PISTA ROLAMENTO MAIS SARJETA  VEZES COMPRIMENTO MAIS  ACABAMENTO CURVA DE CRUZAMENTO        --&gt;("&amp;'Memoria de calculo 1'!C89&amp;")   X  "&amp;$F$66&amp;"m"</f>
        <v>LARGURA PISTA ROLAMENTO MAIS SARJETA  VEZES COMPRIMENTO MAIS  ACABAMENTO CURVA DE CRUZAMENTO        --&gt;(176,07x 6,8)   X  0,09m</v>
      </c>
      <c r="D143" s="86" t="s">
        <v>42</v>
      </c>
      <c r="E143" s="342">
        <f>E138</f>
        <v>107.76</v>
      </c>
      <c r="F143" s="184"/>
      <c r="G143" s="188"/>
      <c r="H143" s="184"/>
      <c r="J143" s="89" t="s">
        <v>99</v>
      </c>
      <c r="K143" s="90"/>
      <c r="L143" s="276">
        <f>'Memoria de calculo 1'!E89</f>
        <v>1197.28</v>
      </c>
    </row>
    <row r="144" spans="1:13" s="163" customFormat="1" ht="38.25" x14ac:dyDescent="0.2">
      <c r="A144" s="340" t="s">
        <v>475</v>
      </c>
      <c r="B144" s="298" t="s">
        <v>144</v>
      </c>
      <c r="C144" s="270" t="str">
        <f>"LARGURA PISTA ROLAMENTO MAIS SARJETA  VEZES COMPRIMENTO MAIS  ACABAMENTO CURVA DE CRUZAMENTO        --&gt;  "&amp;'Memoria de calculo 1'!C91</f>
        <v>LARGURA PISTA ROLAMENTO MAIS SARJETA  VEZES COMPRIMENTO MAIS  ACABAMENTO CURVA DE CRUZAMENTO        --&gt;  176,07x 6,6m</v>
      </c>
      <c r="D144" s="76" t="s">
        <v>26</v>
      </c>
      <c r="E144" s="145">
        <f>L145</f>
        <v>1162.06</v>
      </c>
      <c r="F144" s="189"/>
      <c r="G144" s="189"/>
      <c r="H144" s="189"/>
      <c r="J144" s="164" t="s">
        <v>96</v>
      </c>
      <c r="K144" s="165"/>
      <c r="L144" s="276">
        <f>'Memoria de calculo 1'!E90</f>
        <v>1056.42</v>
      </c>
    </row>
    <row r="145" spans="1:13" s="315" customFormat="1" ht="63" customHeight="1" x14ac:dyDescent="0.2">
      <c r="A145" s="340" t="s">
        <v>476</v>
      </c>
      <c r="B145" s="295" t="s">
        <v>146</v>
      </c>
      <c r="C145" s="270" t="str">
        <f>"LARGURA PISTA ROLAMENTO VEZES COMPRIMENTO MAIS  ACABAMENTO CURVA DE CRUZAMENTO  --&gt; "&amp;'Memoria de calculo 1'!C90</f>
        <v>LARGURA PISTA ROLAMENTO VEZES COMPRIMENTO MAIS  ACABAMENTO CURVA DE CRUZAMENTO  --&gt; 176,07x 6,0m</v>
      </c>
      <c r="D145" s="91" t="s">
        <v>26</v>
      </c>
      <c r="E145" s="337">
        <f>L144</f>
        <v>1056.42</v>
      </c>
      <c r="F145" s="184"/>
      <c r="G145" s="184"/>
      <c r="H145" s="184"/>
      <c r="L145" s="276">
        <f>'Memoria de calculo 1'!E91</f>
        <v>1162.06</v>
      </c>
    </row>
    <row r="146" spans="1:13" s="315" customFormat="1" ht="63" customHeight="1" x14ac:dyDescent="0.2">
      <c r="A146" s="340" t="s">
        <v>477</v>
      </c>
      <c r="B146" s="295" t="s">
        <v>145</v>
      </c>
      <c r="C146" s="274" t="str">
        <f>"ÁREA DE APLICAÇÃO DO MATERIAL VEZES O PESO POR M² (CM30 ) VEZES A DISTÂNCIA DA REFINARIA ATÉ A OBRA-&gt; ("&amp;E144&amp;"m²) x  0,0012t/m² x (434km +"&amp;$O$6&amp;"km)"</f>
        <v>ÁREA DE APLICAÇÃO DO MATERIAL VEZES O PESO POR M² (CM30 ) VEZES A DISTÂNCIA DA REFINARIA ATÉ A OBRA-&gt; (1162,06m²) x  0,0012t/m² x (434km +86km)</v>
      </c>
      <c r="D146" s="76" t="s">
        <v>44</v>
      </c>
      <c r="E146" s="145">
        <f>E144*520*0.0012</f>
        <v>725.12543999999991</v>
      </c>
      <c r="F146" s="184"/>
      <c r="G146" s="184"/>
      <c r="H146" s="184"/>
      <c r="L146" s="276">
        <f>'Memoria de calculo 1'!E92</f>
        <v>329.33</v>
      </c>
    </row>
    <row r="147" spans="1:13" s="315" customFormat="1" ht="36" x14ac:dyDescent="0.2">
      <c r="A147" s="340" t="s">
        <v>478</v>
      </c>
      <c r="B147" s="295" t="s">
        <v>145</v>
      </c>
      <c r="C147" s="274" t="str">
        <f>"ÁREA DE APLICAÇÃO DO MATERIAL VEZES O PESO POR M² ( RR1C) VEZES A DISTÂNCIA DA REFINARIA ATÉ A OBRA-&gt; ("&amp;E145&amp;"m²) x 0,0005t/m² x (434km +"&amp;$O$6&amp;"km)"</f>
        <v>ÁREA DE APLICAÇÃO DO MATERIAL VEZES O PESO POR M² ( RR1C) VEZES A DISTÂNCIA DA REFINARIA ATÉ A OBRA-&gt; (1056,42m²) x 0,0005t/m² x (434km +86km)</v>
      </c>
      <c r="D147" s="76" t="s">
        <v>44</v>
      </c>
      <c r="E147" s="145">
        <f>E145*520*0.0005</f>
        <v>274.66919999999999</v>
      </c>
      <c r="F147" s="184"/>
      <c r="G147" s="184"/>
      <c r="H147" s="184"/>
      <c r="J147" s="74" t="s">
        <v>97</v>
      </c>
      <c r="K147" s="88"/>
      <c r="L147" s="276"/>
    </row>
    <row r="148" spans="1:13" s="315" customFormat="1" ht="60.75" customHeight="1" x14ac:dyDescent="0.2">
      <c r="A148" s="340" t="s">
        <v>479</v>
      </c>
      <c r="B148" s="295" t="s">
        <v>388</v>
      </c>
      <c r="C148" s="270" t="str">
        <f>"ÁREA DE APLICAÇÃO DO MATERIAL VEZES ESPESSURA DA PAVIMENTAÇÃO -&gt; ("&amp;E145&amp;"m² x 0,03m)"</f>
        <v>ÁREA DE APLICAÇÃO DO MATERIAL VEZES ESPESSURA DA PAVIMENTAÇÃO -&gt; (1056,42m² x 0,03m)</v>
      </c>
      <c r="D148" s="76" t="s">
        <v>42</v>
      </c>
      <c r="E148" s="145">
        <f>ROUND(E145*0.03,2)</f>
        <v>31.69</v>
      </c>
      <c r="F148" s="184"/>
      <c r="G148" s="184"/>
      <c r="H148" s="184"/>
      <c r="J148" s="149" t="s">
        <v>170</v>
      </c>
      <c r="L148" s="276"/>
    </row>
    <row r="149" spans="1:13" s="315" customFormat="1" ht="54.75" customHeight="1" x14ac:dyDescent="0.2">
      <c r="A149" s="340" t="s">
        <v>480</v>
      </c>
      <c r="B149" s="295" t="s">
        <v>395</v>
      </c>
      <c r="C149" s="270" t="str">
        <f>"VOLUME DE MASSA ASFALTICA DA BASE VEZES DMT -&gt; "&amp;E148&amp;"m³ x "&amp;$O$6&amp;"km"</f>
        <v>VOLUME DE MASSA ASFALTICA DA BASE VEZES DMT -&gt; 31,69m³ x 86km</v>
      </c>
      <c r="D149" s="273" t="s">
        <v>43</v>
      </c>
      <c r="E149" s="250">
        <f>ROUND(E148*$O$6,2)</f>
        <v>2725.34</v>
      </c>
      <c r="F149" s="184"/>
      <c r="G149" s="184"/>
      <c r="H149" s="184"/>
      <c r="J149" s="149"/>
      <c r="L149" s="73"/>
    </row>
    <row r="150" spans="1:13" s="315" customFormat="1" ht="72" customHeight="1" x14ac:dyDescent="0.2">
      <c r="A150" s="340" t="s">
        <v>481</v>
      </c>
      <c r="B150" s="296" t="s">
        <v>391</v>
      </c>
      <c r="C150" s="270" t="str">
        <f>"SOMATORIO DO VOLUME DE AGREGADOS VEZES DMT --&gt;1,167X "&amp;E148&amp;" M³ X "&amp;$P$3&amp;" KM"</f>
        <v>SOMATORIO DO VOLUME DE AGREGADOS VEZES DMT --&gt;1,167X 31,69 M³ X 2,8 KM</v>
      </c>
      <c r="D150" s="273" t="s">
        <v>43</v>
      </c>
      <c r="E150" s="250">
        <f>ROUND(E148*1.167*$P$3,2)</f>
        <v>103.55</v>
      </c>
      <c r="F150" s="184"/>
      <c r="G150" s="184"/>
      <c r="H150" s="184"/>
      <c r="J150" s="149"/>
      <c r="L150" s="73"/>
    </row>
    <row r="151" spans="1:13" s="315" customFormat="1" ht="72" customHeight="1" x14ac:dyDescent="0.2">
      <c r="A151" s="340" t="s">
        <v>482</v>
      </c>
      <c r="B151" s="297" t="s">
        <v>393</v>
      </c>
      <c r="C151" s="270" t="str">
        <f>"SOMATORIO DO VOLUME DE AGREGADOS VEZES DMT --&gt; 0,193x "&amp;E148&amp;" M³ X "&amp;$O$3&amp;" KM "</f>
        <v xml:space="preserve">SOMATORIO DO VOLUME DE AGREGADOS VEZES DMT --&gt; 0,193x 31,69 M³ X 142 KM </v>
      </c>
      <c r="D151" s="273" t="s">
        <v>43</v>
      </c>
      <c r="E151" s="250">
        <f>ROUND(E148*0.193*$O$3,2)</f>
        <v>868.5</v>
      </c>
      <c r="F151" s="184"/>
      <c r="G151" s="184"/>
      <c r="H151" s="184"/>
      <c r="J151" s="149"/>
      <c r="L151" s="73"/>
    </row>
    <row r="152" spans="1:13" s="315" customFormat="1" ht="15.75" customHeight="1" x14ac:dyDescent="0.2">
      <c r="A152" s="340" t="s">
        <v>483</v>
      </c>
      <c r="B152" s="81" t="s">
        <v>101</v>
      </c>
      <c r="C152" s="82"/>
      <c r="D152" s="76"/>
      <c r="E152" s="250" t="s">
        <v>79</v>
      </c>
      <c r="F152" s="184"/>
      <c r="G152" s="184"/>
      <c r="H152" s="184"/>
    </row>
    <row r="153" spans="1:13" s="315" customFormat="1" ht="52.5" customHeight="1" x14ac:dyDescent="0.2">
      <c r="A153" s="270" t="s">
        <v>484</v>
      </c>
      <c r="B153" s="265" t="s">
        <v>252</v>
      </c>
      <c r="C153" s="273" t="str">
        <f>"SOMATÓRIO DE MEIO-FIO COM SARJETA+ AMARAÇÃO FINAL COM SARJETA  -&gt;"&amp;'Memoria de calculo 1'!C39</f>
        <v>SOMATÓRIO DE MEIO-FIO COM SARJETA+ AMARAÇÃO FINAL COM SARJETA  -&gt;55,95+55,91+56,14+56,19+52,47+52,67</v>
      </c>
      <c r="D153" s="76" t="s">
        <v>47</v>
      </c>
      <c r="E153" s="145">
        <f>L146</f>
        <v>329.33</v>
      </c>
      <c r="F153" s="184"/>
      <c r="G153" s="184"/>
      <c r="H153" s="184"/>
    </row>
    <row r="154" spans="1:13" s="315" customFormat="1" x14ac:dyDescent="0.2">
      <c r="A154" s="339" t="s">
        <v>55</v>
      </c>
      <c r="B154" s="503" t="str">
        <f>'Memoria de calculo 1'!A40</f>
        <v>RUA A -BAIRRO SÃO RAFAEL</v>
      </c>
      <c r="C154" s="504"/>
      <c r="D154" s="504"/>
      <c r="E154" s="505"/>
      <c r="F154" s="190"/>
      <c r="G154" s="190"/>
      <c r="H154" s="191"/>
    </row>
    <row r="155" spans="1:13" s="315" customFormat="1" x14ac:dyDescent="0.2">
      <c r="A155" s="340" t="s">
        <v>495</v>
      </c>
      <c r="B155" s="81" t="s">
        <v>19</v>
      </c>
      <c r="C155" s="82"/>
      <c r="D155" s="76"/>
      <c r="E155" s="145"/>
      <c r="F155" s="184"/>
      <c r="G155" s="184"/>
      <c r="H155" s="184"/>
    </row>
    <row r="156" spans="1:13" s="315" customFormat="1" ht="51.75" customHeight="1" x14ac:dyDescent="0.2">
      <c r="A156" s="340" t="s">
        <v>56</v>
      </c>
      <c r="B156" s="295" t="s">
        <v>41</v>
      </c>
      <c r="C156" s="270" t="str">
        <f>"COMPRIMENTO VEZES LARGURA MEDIA DA PISTA  VEZES EXPESSURA DE CORTE: --&gt;("&amp;'Memoria de calculo 1'!C93&amp;")   X  "&amp;$F$66&amp;"m"</f>
        <v>COMPRIMENTO VEZES LARGURA MEDIA DA PISTA  VEZES EXPESSURA DE CORTE: --&gt;(123,59 m x 6,50m+ 125,41m x 6,5m)   X  0,09m</v>
      </c>
      <c r="D156" s="83" t="s">
        <v>42</v>
      </c>
      <c r="E156" s="145">
        <f>ROUND(L161*$F$66,2)</f>
        <v>145.66999999999999</v>
      </c>
      <c r="F156" s="184"/>
      <c r="G156" s="184"/>
      <c r="H156" s="184"/>
    </row>
    <row r="157" spans="1:13" s="315" customFormat="1" ht="36" customHeight="1" x14ac:dyDescent="0.2">
      <c r="A157" s="340" t="s">
        <v>57</v>
      </c>
      <c r="B157" s="295" t="s">
        <v>370</v>
      </c>
      <c r="C157" s="274" t="str">
        <f>"BOTA FORA DO MATERIAL ESCAVADO CONFORME ITEM 2.1.1                 --&gt;"&amp;E156&amp;"m² x "&amp;$O$5&amp;"km"</f>
        <v>BOTA FORA DO MATERIAL ESCAVADO CONFORME ITEM 2.1.1                 --&gt;145,67m² x 8km</v>
      </c>
      <c r="D157" s="83" t="s">
        <v>43</v>
      </c>
      <c r="E157" s="145">
        <f>E156*$O$5</f>
        <v>1165.3599999999999</v>
      </c>
      <c r="F157" s="184"/>
      <c r="G157" s="184"/>
      <c r="H157" s="187"/>
      <c r="I157" s="84"/>
      <c r="J157" s="84"/>
    </row>
    <row r="158" spans="1:13" s="315" customFormat="1" ht="39.75" customHeight="1" x14ac:dyDescent="0.2">
      <c r="A158" s="340" t="s">
        <v>58</v>
      </c>
      <c r="B158" s="295" t="s">
        <v>383</v>
      </c>
      <c r="C158" s="270" t="str">
        <f>"COMPRIMENTO VEZES LARGURA MEDIA DA PISTA  :                                  --&gt;"&amp; 'Memoria de calculo 1'!C93</f>
        <v>COMPRIMENTO VEZES LARGURA MEDIA DA PISTA  :                                  --&gt;123,59 m x 6,50m+ 125,41m x 6,5m</v>
      </c>
      <c r="D158" s="76" t="s">
        <v>26</v>
      </c>
      <c r="E158" s="145">
        <f>L161</f>
        <v>1618.51</v>
      </c>
      <c r="F158" s="184"/>
      <c r="G158" s="184"/>
      <c r="H158" s="187"/>
      <c r="I158" s="85"/>
      <c r="J158" s="84"/>
    </row>
    <row r="159" spans="1:13" s="315" customFormat="1" ht="39.75" customHeight="1" x14ac:dyDescent="0.2">
      <c r="A159" s="340" t="s">
        <v>59</v>
      </c>
      <c r="B159" s="295" t="s">
        <v>202</v>
      </c>
      <c r="C159" s="270" t="str">
        <f>"COMPRIMENTO VEZES LARGURA MEDIA DA PISTA  VEZES EXPESSURA DE CORTE: --&gt;("&amp;'Memoria de calculo 1'!C93&amp;")   X  "&amp;$F$66&amp;"m"</f>
        <v>COMPRIMENTO VEZES LARGURA MEDIA DA PISTA  VEZES EXPESSURA DE CORTE: --&gt;(123,59 m x 6,50m+ 125,41m x 6,5m)   X  0,09m</v>
      </c>
      <c r="D159" s="83" t="s">
        <v>42</v>
      </c>
      <c r="E159" s="145">
        <f>E156</f>
        <v>145.66999999999999</v>
      </c>
      <c r="G159" s="184"/>
      <c r="H159" s="184"/>
    </row>
    <row r="160" spans="1:13" s="315" customFormat="1" ht="25.5" x14ac:dyDescent="0.2">
      <c r="A160" s="340" t="s">
        <v>60</v>
      </c>
      <c r="B160" s="144" t="s">
        <v>371</v>
      </c>
      <c r="C160" s="270" t="str">
        <f>"VOLUME DE MATERIAL DA BASE VEZES DMT -&gt; "&amp;E159&amp;"m³ x "&amp;$P$5&amp;"km"</f>
        <v>VOLUME DE MATERIAL DA BASE VEZES DMT -&gt; 145,67m³ x 61,2km</v>
      </c>
      <c r="D160" s="83" t="s">
        <v>43</v>
      </c>
      <c r="E160" s="341">
        <f>ROUND(E159*$P$5,2)</f>
        <v>8915</v>
      </c>
      <c r="F160" s="184"/>
      <c r="G160" s="184"/>
      <c r="H160" s="184"/>
      <c r="M160" s="16"/>
    </row>
    <row r="161" spans="1:12" s="315" customFormat="1" ht="63.75" x14ac:dyDescent="0.2">
      <c r="A161" s="340" t="s">
        <v>61</v>
      </c>
      <c r="B161" s="295" t="s">
        <v>149</v>
      </c>
      <c r="C161" s="270" t="str">
        <f>"LARGURA PISTA ROLAMENTO MAIS SARJETA  VEZES COMPRIMENTO MAIS  ACABAMENTO CURVA DE CRUZAMENTO        --&gt;("&amp;'Memoria de calculo 1'!C93&amp;")   X  "&amp;$F$66&amp;"m"</f>
        <v>LARGURA PISTA ROLAMENTO MAIS SARJETA  VEZES COMPRIMENTO MAIS  ACABAMENTO CURVA DE CRUZAMENTO        --&gt;(123,59 m x 6,50m+ 125,41m x 6,5m)   X  0,09m</v>
      </c>
      <c r="D161" s="86" t="s">
        <v>42</v>
      </c>
      <c r="E161" s="342">
        <f>E156</f>
        <v>145.66999999999999</v>
      </c>
      <c r="F161" s="184"/>
      <c r="G161" s="188"/>
      <c r="H161" s="184"/>
      <c r="J161" s="89" t="s">
        <v>99</v>
      </c>
      <c r="K161" s="90"/>
      <c r="L161" s="276">
        <f>'Memoria de calculo 1'!E93</f>
        <v>1618.51</v>
      </c>
    </row>
    <row r="162" spans="1:12" s="163" customFormat="1" ht="38.25" x14ac:dyDescent="0.2">
      <c r="A162" s="340" t="s">
        <v>62</v>
      </c>
      <c r="B162" s="298" t="s">
        <v>144</v>
      </c>
      <c r="C162" s="270" t="str">
        <f>"LARGURA PISTA ROLAMENTO MAIS SARJETA  VEZES COMPRIMENTO MAIS  ACABAMENTO CURVA DE CRUZAMENTO        --&gt;  "&amp;'Memoria de calculo 1'!C95</f>
        <v>LARGURA PISTA ROLAMENTO MAIS SARJETA  VEZES COMPRIMENTO MAIS  ACABAMENTO CURVA DE CRUZAMENTO        --&gt;  123,59m x 6,3m+125,41m x 6,3m</v>
      </c>
      <c r="D162" s="76" t="s">
        <v>26</v>
      </c>
      <c r="E162" s="145">
        <f>L163</f>
        <v>1568.7</v>
      </c>
      <c r="F162" s="189"/>
      <c r="G162" s="189"/>
      <c r="H162" s="189"/>
      <c r="J162" s="164" t="s">
        <v>96</v>
      </c>
      <c r="K162" s="165"/>
      <c r="L162" s="276">
        <f>'Memoria de calculo 1'!E94</f>
        <v>1419.3000000000002</v>
      </c>
    </row>
    <row r="163" spans="1:12" s="315" customFormat="1" ht="63" customHeight="1" x14ac:dyDescent="0.2">
      <c r="A163" s="340" t="s">
        <v>63</v>
      </c>
      <c r="B163" s="295" t="s">
        <v>146</v>
      </c>
      <c r="C163" s="270" t="str">
        <f>"LARGURA PISTA ROLAMENTO VEZES COMPRIMENTO MAIS  ACABAMENTO CURVA DE CRUZAMENTO  --&gt; "&amp;'Memoria de calculo 1'!C94</f>
        <v>LARGURA PISTA ROLAMENTO VEZES COMPRIMENTO MAIS  ACABAMENTO CURVA DE CRUZAMENTO  --&gt; 123,59 m x 5,7m+125,41 m x 5,7m</v>
      </c>
      <c r="D163" s="91" t="s">
        <v>26</v>
      </c>
      <c r="E163" s="337">
        <f>L162</f>
        <v>1419.3000000000002</v>
      </c>
      <c r="F163" s="184"/>
      <c r="G163" s="184"/>
      <c r="H163" s="184"/>
      <c r="L163" s="276">
        <f>'Memoria de calculo 1'!E95</f>
        <v>1568.7</v>
      </c>
    </row>
    <row r="164" spans="1:12" s="315" customFormat="1" ht="63" customHeight="1" x14ac:dyDescent="0.2">
      <c r="A164" s="340" t="s">
        <v>102</v>
      </c>
      <c r="B164" s="295" t="s">
        <v>145</v>
      </c>
      <c r="C164" s="274" t="str">
        <f>"ÁREA DE APLICAÇÃO DO MATERIAL VEZES O PESO POR M² (CM30 ) VEZES A DISTÂNCIA DA REFINARIA ATÉ A OBRA-&gt; ("&amp;E162&amp;"m²) x  0,0012t/m² x (434km +"&amp;$O$6&amp;"km)"</f>
        <v>ÁREA DE APLICAÇÃO DO MATERIAL VEZES O PESO POR M² (CM30 ) VEZES A DISTÂNCIA DA REFINARIA ATÉ A OBRA-&gt; (1568,7m²) x  0,0012t/m² x (434km +86km)</v>
      </c>
      <c r="D164" s="76" t="s">
        <v>44</v>
      </c>
      <c r="E164" s="145">
        <f>E162*520*0.0012</f>
        <v>978.86879999999996</v>
      </c>
      <c r="F164" s="184"/>
      <c r="G164" s="184"/>
      <c r="H164" s="184"/>
      <c r="L164" s="276">
        <f>'Memoria de calculo 1'!E96</f>
        <v>498</v>
      </c>
    </row>
    <row r="165" spans="1:12" s="315" customFormat="1" ht="36" x14ac:dyDescent="0.2">
      <c r="A165" s="340" t="s">
        <v>180</v>
      </c>
      <c r="B165" s="295" t="s">
        <v>145</v>
      </c>
      <c r="C165" s="274" t="str">
        <f>"ÁREA DE APLICAÇÃO DO MATERIAL VEZES O PESO POR M² ( RR1C) VEZES A DISTÂNCIA DA REFINARIA ATÉ A OBRA-&gt; ("&amp;E163&amp;"m²) x 0,0005t/m² x (434km +"&amp;$O$6&amp;"km)"</f>
        <v>ÁREA DE APLICAÇÃO DO MATERIAL VEZES O PESO POR M² ( RR1C) VEZES A DISTÂNCIA DA REFINARIA ATÉ A OBRA-&gt; (1419,3m²) x 0,0005t/m² x (434km +86km)</v>
      </c>
      <c r="D165" s="76" t="s">
        <v>44</v>
      </c>
      <c r="E165" s="145">
        <f>E163*520*0.0005</f>
        <v>369.01800000000009</v>
      </c>
      <c r="F165" s="184"/>
      <c r="G165" s="184"/>
      <c r="H165" s="184"/>
      <c r="J165" s="74" t="s">
        <v>97</v>
      </c>
      <c r="K165" s="88"/>
      <c r="L165" s="276"/>
    </row>
    <row r="166" spans="1:12" s="315" customFormat="1" ht="60.75" customHeight="1" x14ac:dyDescent="0.2">
      <c r="A166" s="340" t="s">
        <v>181</v>
      </c>
      <c r="B166" s="295" t="s">
        <v>388</v>
      </c>
      <c r="C166" s="270" t="str">
        <f>"ÁREA DE APLICAÇÃO DO MATERIAL VEZES ESPESSURA DA PAVIMENTAÇÃO -&gt; ("&amp;E163&amp;"m² x 0,03m)"</f>
        <v>ÁREA DE APLICAÇÃO DO MATERIAL VEZES ESPESSURA DA PAVIMENTAÇÃO -&gt; (1419,3m² x 0,03m)</v>
      </c>
      <c r="D166" s="76" t="s">
        <v>42</v>
      </c>
      <c r="E166" s="145">
        <f>ROUND(E163*0.03,2)</f>
        <v>42.58</v>
      </c>
      <c r="F166" s="184"/>
      <c r="G166" s="184"/>
      <c r="H166" s="184"/>
      <c r="J166" s="149" t="s">
        <v>170</v>
      </c>
      <c r="L166" s="276"/>
    </row>
    <row r="167" spans="1:12" s="315" customFormat="1" ht="54.75" customHeight="1" x14ac:dyDescent="0.2">
      <c r="A167" s="340" t="s">
        <v>485</v>
      </c>
      <c r="B167" s="295" t="s">
        <v>395</v>
      </c>
      <c r="C167" s="270" t="str">
        <f>"VOLUME DE MASSA ASFALTICA DA BASE VEZES DMT -&gt; "&amp;E166&amp;"m³ x "&amp;$O$6&amp;"km"</f>
        <v>VOLUME DE MASSA ASFALTICA DA BASE VEZES DMT -&gt; 42,58m³ x 86km</v>
      </c>
      <c r="D167" s="273" t="s">
        <v>43</v>
      </c>
      <c r="E167" s="250">
        <f>ROUND(E166*$O$6,2)</f>
        <v>3661.88</v>
      </c>
      <c r="F167" s="184"/>
      <c r="G167" s="184"/>
      <c r="H167" s="184"/>
      <c r="J167" s="149"/>
      <c r="L167" s="73"/>
    </row>
    <row r="168" spans="1:12" s="315" customFormat="1" ht="72" customHeight="1" x14ac:dyDescent="0.2">
      <c r="A168" s="340" t="s">
        <v>486</v>
      </c>
      <c r="B168" s="296" t="s">
        <v>391</v>
      </c>
      <c r="C168" s="270" t="str">
        <f>"SOMATORIO DO VOLUME DE AGREGADOS VEZES DMT --&gt;1,167X "&amp;E166&amp;" M³ X "&amp;$P$3&amp;" KM"</f>
        <v>SOMATORIO DO VOLUME DE AGREGADOS VEZES DMT --&gt;1,167X 42,58 M³ X 2,8 KM</v>
      </c>
      <c r="D168" s="273" t="s">
        <v>43</v>
      </c>
      <c r="E168" s="250">
        <f>ROUND(E166*1.167*$P$3,2)</f>
        <v>139.13</v>
      </c>
      <c r="F168" s="184"/>
      <c r="G168" s="184"/>
      <c r="H168" s="184"/>
      <c r="J168" s="149"/>
      <c r="L168" s="73"/>
    </row>
    <row r="169" spans="1:12" s="315" customFormat="1" ht="72" customHeight="1" x14ac:dyDescent="0.2">
      <c r="A169" s="340" t="s">
        <v>487</v>
      </c>
      <c r="B169" s="297" t="s">
        <v>393</v>
      </c>
      <c r="C169" s="270" t="str">
        <f>"SOMATORIO DO VOLUME DE AGREGADOS VEZES DMT --&gt; 0,193x "&amp;E166&amp;" M³ X "&amp;$O$3&amp;" KM "</f>
        <v xml:space="preserve">SOMATORIO DO VOLUME DE AGREGADOS VEZES DMT --&gt; 0,193x 42,58 M³ X 142 KM </v>
      </c>
      <c r="D169" s="273" t="s">
        <v>43</v>
      </c>
      <c r="E169" s="250">
        <f>ROUND(E166*0.193*$O$3,2)</f>
        <v>1166.95</v>
      </c>
      <c r="F169" s="184"/>
      <c r="G169" s="184"/>
      <c r="H169" s="184"/>
      <c r="J169" s="149"/>
      <c r="L169" s="73"/>
    </row>
    <row r="170" spans="1:12" s="315" customFormat="1" ht="15.75" customHeight="1" x14ac:dyDescent="0.2">
      <c r="A170" s="340" t="s">
        <v>64</v>
      </c>
      <c r="B170" s="81" t="s">
        <v>101</v>
      </c>
      <c r="C170" s="82"/>
      <c r="D170" s="76"/>
      <c r="E170" s="250" t="s">
        <v>79</v>
      </c>
      <c r="F170" s="184"/>
      <c r="G170" s="184"/>
      <c r="H170" s="184"/>
    </row>
    <row r="171" spans="1:12" s="315" customFormat="1" ht="52.5" customHeight="1" x14ac:dyDescent="0.2">
      <c r="A171" s="270" t="s">
        <v>65</v>
      </c>
      <c r="B171" s="265" t="s">
        <v>252</v>
      </c>
      <c r="C171" s="273" t="str">
        <f>"SOMATÓRIO DE MEIO-FIO COM SARJETA+ AMARAÇÃO FINAL COM SARJETA  -&gt;"&amp;'Memoria de calculo 1'!C42</f>
        <v>SOMATÓRIO DE MEIO-FIO COM SARJETA+ AMARAÇÃO FINAL COM SARJETA  -&gt;123,62+123,56 +125,33+125,49</v>
      </c>
      <c r="D171" s="76" t="s">
        <v>47</v>
      </c>
      <c r="E171" s="145">
        <f>L164</f>
        <v>498</v>
      </c>
      <c r="F171" s="184"/>
      <c r="G171" s="184"/>
      <c r="H171" s="184"/>
    </row>
    <row r="172" spans="1:12" s="315" customFormat="1" x14ac:dyDescent="0.2">
      <c r="A172" s="339" t="s">
        <v>158</v>
      </c>
      <c r="B172" s="503" t="str">
        <f>'Memoria de calculo 1'!A43</f>
        <v>RUA AB -BAIRRO SÃO RAFAEL</v>
      </c>
      <c r="C172" s="504"/>
      <c r="D172" s="504"/>
      <c r="E172" s="505"/>
      <c r="F172" s="190"/>
      <c r="G172" s="190"/>
      <c r="H172" s="191"/>
    </row>
    <row r="173" spans="1:12" s="315" customFormat="1" x14ac:dyDescent="0.2">
      <c r="A173" s="340" t="s">
        <v>496</v>
      </c>
      <c r="B173" s="81" t="s">
        <v>19</v>
      </c>
      <c r="C173" s="82"/>
      <c r="D173" s="76"/>
      <c r="E173" s="145"/>
      <c r="F173" s="184"/>
      <c r="G173" s="184"/>
      <c r="H173" s="184"/>
    </row>
    <row r="174" spans="1:12" s="315" customFormat="1" ht="46.5" customHeight="1" x14ac:dyDescent="0.2">
      <c r="A174" s="340" t="s">
        <v>159</v>
      </c>
      <c r="B174" s="295" t="s">
        <v>41</v>
      </c>
      <c r="C174" s="270" t="str">
        <f>"COMPRIMENTO VEZES LARGURA MEDIA DA PISTA  VEZES EXPESSURA DE CORTE: --&gt;("&amp;'Memoria de calculo 1'!C97&amp;")   X  "&amp;$F$66&amp;"m"</f>
        <v>COMPRIMENTO VEZES LARGURA MEDIA DA PISTA  VEZES EXPESSURA DE CORTE: --&gt;(126,07 m x 6,5m+ 121,9 m x 6,5m)   X  0,09m</v>
      </c>
      <c r="D174" s="83" t="s">
        <v>42</v>
      </c>
      <c r="E174" s="145">
        <f>ROUND(L179*$F$66,2)</f>
        <v>145.06</v>
      </c>
      <c r="F174" s="184"/>
      <c r="G174" s="184"/>
      <c r="H174" s="184"/>
    </row>
    <row r="175" spans="1:12" s="315" customFormat="1" ht="36" customHeight="1" x14ac:dyDescent="0.2">
      <c r="A175" s="340" t="s">
        <v>160</v>
      </c>
      <c r="B175" s="295" t="s">
        <v>370</v>
      </c>
      <c r="C175" s="274" t="str">
        <f>"BOTA FORA DO MATERIAL ESCAVADO CONFORME ITEM 2.1.1                 --&gt;"&amp;E174&amp;"m² x "&amp;$O$5&amp;"km"</f>
        <v>BOTA FORA DO MATERIAL ESCAVADO CONFORME ITEM 2.1.1                 --&gt;145,06m² x 8km</v>
      </c>
      <c r="D175" s="83" t="s">
        <v>43</v>
      </c>
      <c r="E175" s="145">
        <f>E174*$O$5</f>
        <v>1160.48</v>
      </c>
      <c r="F175" s="184"/>
      <c r="G175" s="184"/>
      <c r="H175" s="187"/>
      <c r="I175" s="84"/>
      <c r="J175" s="84"/>
    </row>
    <row r="176" spans="1:12" s="315" customFormat="1" ht="39.75" customHeight="1" x14ac:dyDescent="0.2">
      <c r="A176" s="340" t="s">
        <v>161</v>
      </c>
      <c r="B176" s="295" t="s">
        <v>383</v>
      </c>
      <c r="C176" s="270" t="str">
        <f>"COMPRIMENTO VEZES LARGURA MEDIA DA PISTA  :                                  --&gt;"&amp;'Memoria de calculo 1'!C97</f>
        <v>COMPRIMENTO VEZES LARGURA MEDIA DA PISTA  :                                  --&gt;126,07 m x 6,5m+ 121,9 m x 6,5m</v>
      </c>
      <c r="D176" s="76" t="s">
        <v>26</v>
      </c>
      <c r="E176" s="145">
        <f>L179</f>
        <v>1611.81</v>
      </c>
      <c r="F176" s="184"/>
      <c r="G176" s="184"/>
      <c r="H176" s="187"/>
      <c r="I176" s="85"/>
      <c r="J176" s="84"/>
    </row>
    <row r="177" spans="1:13" s="315" customFormat="1" ht="39.75" customHeight="1" x14ac:dyDescent="0.2">
      <c r="A177" s="340" t="s">
        <v>162</v>
      </c>
      <c r="B177" s="295" t="s">
        <v>202</v>
      </c>
      <c r="C177" s="270" t="str">
        <f>"COMPRIMENTO VEZES LARGURA MEDIA DA PISTA  VEZES EXPESSURA DE CORTE: --&gt;("&amp;'Memoria de calculo 1'!C97&amp;")   X  "&amp;$F$66&amp;"m"</f>
        <v>COMPRIMENTO VEZES LARGURA MEDIA DA PISTA  VEZES EXPESSURA DE CORTE: --&gt;(126,07 m x 6,5m+ 121,9 m x 6,5m)   X  0,09m</v>
      </c>
      <c r="D177" s="83" t="s">
        <v>42</v>
      </c>
      <c r="E177" s="145">
        <f>E174</f>
        <v>145.06</v>
      </c>
      <c r="G177" s="184"/>
      <c r="H177" s="184"/>
    </row>
    <row r="178" spans="1:13" s="315" customFormat="1" ht="25.5" x14ac:dyDescent="0.2">
      <c r="A178" s="340" t="s">
        <v>163</v>
      </c>
      <c r="B178" s="144" t="s">
        <v>371</v>
      </c>
      <c r="C178" s="270" t="str">
        <f>"VOLUME DE MATERIAL DA BASE VEZES DMT -&gt; "&amp;E177&amp;"m³ x "&amp;$P$5&amp;"km"</f>
        <v>VOLUME DE MATERIAL DA BASE VEZES DMT -&gt; 145,06m³ x 61,2km</v>
      </c>
      <c r="D178" s="83" t="s">
        <v>43</v>
      </c>
      <c r="E178" s="341">
        <f>ROUND(E177*$P$5,2)</f>
        <v>8877.67</v>
      </c>
      <c r="F178" s="184"/>
      <c r="G178" s="184"/>
      <c r="H178" s="184"/>
      <c r="M178" s="16"/>
    </row>
    <row r="179" spans="1:13" s="315" customFormat="1" ht="63.75" x14ac:dyDescent="0.2">
      <c r="A179" s="340" t="s">
        <v>164</v>
      </c>
      <c r="B179" s="295" t="s">
        <v>149</v>
      </c>
      <c r="C179" s="270" t="str">
        <f>"LARGURA PISTA ROLAMENTO MAIS SARJETA  VEZES COMPRIMENTO MAIS  ACABAMENTO CURVA DE CRUZAMENTO        --&gt;("&amp;'Memoria de calculo 1'!C97&amp;")   X "&amp;$F$66&amp;"m"</f>
        <v>LARGURA PISTA ROLAMENTO MAIS SARJETA  VEZES COMPRIMENTO MAIS  ACABAMENTO CURVA DE CRUZAMENTO        --&gt;(126,07 m x 6,5m+ 121,9 m x 6,5m)   X 0,09m</v>
      </c>
      <c r="D179" s="86" t="s">
        <v>42</v>
      </c>
      <c r="E179" s="342">
        <f>E174</f>
        <v>145.06</v>
      </c>
      <c r="F179" s="184"/>
      <c r="G179" s="188"/>
      <c r="H179" s="184"/>
      <c r="J179" s="89" t="s">
        <v>99</v>
      </c>
      <c r="K179" s="90"/>
      <c r="L179" s="276">
        <f>'Memoria de calculo 1'!E97</f>
        <v>1611.81</v>
      </c>
    </row>
    <row r="180" spans="1:13" s="163" customFormat="1" ht="38.25" x14ac:dyDescent="0.2">
      <c r="A180" s="340" t="s">
        <v>165</v>
      </c>
      <c r="B180" s="298" t="s">
        <v>144</v>
      </c>
      <c r="C180" s="270" t="str">
        <f>"LARGURA PISTA ROLAMENTO MAIS SARJETA  VEZES COMPRIMENTO MAIS  ACABAMENTO CURVA DE CRUZAMENTO        --&gt;  "&amp;'Memoria de calculo 1'!C99</f>
        <v>LARGURA PISTA ROLAMENTO MAIS SARJETA  VEZES COMPRIMENTO MAIS  ACABAMENTO CURVA DE CRUZAMENTO        --&gt;  126,07 m x 6,3m+121,9 m x 6,3m</v>
      </c>
      <c r="D180" s="76" t="s">
        <v>26</v>
      </c>
      <c r="E180" s="145">
        <f>L181</f>
        <v>1562.21</v>
      </c>
      <c r="F180" s="189"/>
      <c r="G180" s="189"/>
      <c r="H180" s="189"/>
      <c r="J180" s="164" t="s">
        <v>96</v>
      </c>
      <c r="K180" s="165"/>
      <c r="L180" s="276">
        <f>'Memoria de calculo 1'!E98</f>
        <v>1413.43</v>
      </c>
    </row>
    <row r="181" spans="1:13" s="315" customFormat="1" ht="63" customHeight="1" x14ac:dyDescent="0.2">
      <c r="A181" s="340" t="s">
        <v>166</v>
      </c>
      <c r="B181" s="295" t="s">
        <v>146</v>
      </c>
      <c r="C181" s="270" t="str">
        <f>"LARGURA PISTA ROLAMENTO VEZES COMPRIMENTO MAIS  ACABAMENTO CURVA DE CRUZAMENTO  --&gt; "&amp;'Memoria de calculo 1'!C98</f>
        <v>LARGURA PISTA ROLAMENTO VEZES COMPRIMENTO MAIS  ACABAMENTO CURVA DE CRUZAMENTO  --&gt; 126,07 m x 5,7m+ 121,9 m x 5,7m</v>
      </c>
      <c r="D181" s="91" t="s">
        <v>26</v>
      </c>
      <c r="E181" s="337">
        <f>L180</f>
        <v>1413.43</v>
      </c>
      <c r="F181" s="184"/>
      <c r="G181" s="184"/>
      <c r="H181" s="184"/>
      <c r="L181" s="276">
        <f>'Memoria de calculo 1'!E99</f>
        <v>1562.21</v>
      </c>
    </row>
    <row r="182" spans="1:13" s="315" customFormat="1" ht="63" customHeight="1" x14ac:dyDescent="0.2">
      <c r="A182" s="340" t="s">
        <v>167</v>
      </c>
      <c r="B182" s="295" t="s">
        <v>145</v>
      </c>
      <c r="C182" s="274" t="str">
        <f>"ÁREA DE APLICAÇÃO DO MATERIAL VEZES O PESO POR M² (CM30 ) VEZES A DISTÂNCIA DA REFINARIA ATÉ A OBRA-&gt; ("&amp;E180&amp;"m²) x  0,0012t/m² x (434km +"&amp;$O$6&amp;"km)"</f>
        <v>ÁREA DE APLICAÇÃO DO MATERIAL VEZES O PESO POR M² (CM30 ) VEZES A DISTÂNCIA DA REFINARIA ATÉ A OBRA-&gt; (1562,21m²) x  0,0012t/m² x (434km +86km)</v>
      </c>
      <c r="D182" s="76" t="s">
        <v>44</v>
      </c>
      <c r="E182" s="145">
        <f>E180*520*0.0012</f>
        <v>974.81903999999997</v>
      </c>
      <c r="F182" s="184"/>
      <c r="G182" s="184"/>
      <c r="H182" s="184"/>
      <c r="L182" s="276">
        <f>'Memoria de calculo 1'!E100</f>
        <v>495.93</v>
      </c>
    </row>
    <row r="183" spans="1:13" s="315" customFormat="1" ht="36" x14ac:dyDescent="0.2">
      <c r="A183" s="340" t="s">
        <v>591</v>
      </c>
      <c r="B183" s="295" t="s">
        <v>145</v>
      </c>
      <c r="C183" s="274" t="str">
        <f>"ÁREA DE APLICAÇÃO DO MATERIAL VEZES O PESO POR M² ( RR1C) VEZES A DISTÂNCIA DA REFINARIA ATÉ A OBRA-&gt; ("&amp;E181&amp;"m²) x 0,0005t/m² x (434km +"&amp;$O$6&amp;"km)"</f>
        <v>ÁREA DE APLICAÇÃO DO MATERIAL VEZES O PESO POR M² ( RR1C) VEZES A DISTÂNCIA DA REFINARIA ATÉ A OBRA-&gt; (1413,43m²) x 0,0005t/m² x (434km +86km)</v>
      </c>
      <c r="D183" s="76" t="s">
        <v>44</v>
      </c>
      <c r="E183" s="145">
        <f>E181*520*0.0005</f>
        <v>367.49180000000001</v>
      </c>
      <c r="F183" s="184"/>
      <c r="G183" s="184"/>
      <c r="H183" s="184"/>
      <c r="J183" s="74" t="s">
        <v>97</v>
      </c>
      <c r="K183" s="88"/>
      <c r="L183" s="276"/>
    </row>
    <row r="184" spans="1:13" s="315" customFormat="1" ht="60.75" customHeight="1" x14ac:dyDescent="0.2">
      <c r="A184" s="340" t="s">
        <v>592</v>
      </c>
      <c r="B184" s="295" t="s">
        <v>388</v>
      </c>
      <c r="C184" s="270" t="str">
        <f>"ÁREA DE APLICAÇÃO DO MATERIAL VEZES ESPESSURA DA PAVIMENTAÇÃO -&gt; ("&amp;E181&amp;"m² x 0,03m)"</f>
        <v>ÁREA DE APLICAÇÃO DO MATERIAL VEZES ESPESSURA DA PAVIMENTAÇÃO -&gt; (1413,43m² x 0,03m)</v>
      </c>
      <c r="D184" s="76" t="s">
        <v>42</v>
      </c>
      <c r="E184" s="145">
        <f>ROUND(E181*0.03,2)</f>
        <v>42.4</v>
      </c>
      <c r="F184" s="184"/>
      <c r="G184" s="184"/>
      <c r="H184" s="184"/>
      <c r="J184" s="149" t="s">
        <v>170</v>
      </c>
      <c r="L184" s="276"/>
    </row>
    <row r="185" spans="1:13" s="315" customFormat="1" ht="54.75" customHeight="1" x14ac:dyDescent="0.2">
      <c r="A185" s="340" t="s">
        <v>593</v>
      </c>
      <c r="B185" s="295" t="s">
        <v>395</v>
      </c>
      <c r="C185" s="270" t="str">
        <f>"VOLUME DE MASSA ASFALTICA DA BASE VEZES DMT -&gt; "&amp;E184&amp;"m³ x "&amp;$O$6&amp;"km"</f>
        <v>VOLUME DE MASSA ASFALTICA DA BASE VEZES DMT -&gt; 42,4m³ x 86km</v>
      </c>
      <c r="D185" s="273" t="s">
        <v>43</v>
      </c>
      <c r="E185" s="250">
        <f>ROUND(E184*$O$6,2)</f>
        <v>3646.4</v>
      </c>
      <c r="F185" s="184"/>
      <c r="G185" s="184"/>
      <c r="H185" s="184"/>
      <c r="J185" s="149"/>
      <c r="L185" s="73"/>
    </row>
    <row r="186" spans="1:13" s="315" customFormat="1" ht="72" customHeight="1" x14ac:dyDescent="0.2">
      <c r="A186" s="340" t="s">
        <v>594</v>
      </c>
      <c r="B186" s="296" t="s">
        <v>391</v>
      </c>
      <c r="C186" s="270" t="str">
        <f>"SOMATORIO DO VOLUME DE AGREGADOS VEZES DMT --&gt;1,167X "&amp;E184&amp;" M³ X "&amp;$P$3&amp;" KM"</f>
        <v>SOMATORIO DO VOLUME DE AGREGADOS VEZES DMT --&gt;1,167X 42,4 M³ X 2,8 KM</v>
      </c>
      <c r="D186" s="273" t="s">
        <v>43</v>
      </c>
      <c r="E186" s="250">
        <f>ROUND(E184*1.167*$P$3,2)</f>
        <v>138.55000000000001</v>
      </c>
      <c r="F186" s="184"/>
      <c r="G186" s="184"/>
      <c r="H186" s="184"/>
      <c r="J186" s="149"/>
      <c r="L186" s="73"/>
    </row>
    <row r="187" spans="1:13" s="315" customFormat="1" ht="72" customHeight="1" x14ac:dyDescent="0.2">
      <c r="A187" s="340" t="s">
        <v>595</v>
      </c>
      <c r="B187" s="297" t="s">
        <v>393</v>
      </c>
      <c r="C187" s="270" t="str">
        <f>"SOMATORIO DO VOLUME DE AGREGADOS VEZES DMT --&gt; 0,193x "&amp;E184&amp;" M³ X "&amp;$O$3&amp;" KM "</f>
        <v xml:space="preserve">SOMATORIO DO VOLUME DE AGREGADOS VEZES DMT --&gt; 0,193x 42,4 M³ X 142 KM </v>
      </c>
      <c r="D187" s="273" t="s">
        <v>43</v>
      </c>
      <c r="E187" s="250">
        <f>ROUND(E184*0.193*$O$3,2)</f>
        <v>1162.01</v>
      </c>
      <c r="F187" s="184"/>
      <c r="G187" s="184"/>
      <c r="H187" s="184"/>
      <c r="J187" s="149"/>
      <c r="L187" s="73"/>
    </row>
    <row r="188" spans="1:13" s="315" customFormat="1" ht="15.75" customHeight="1" x14ac:dyDescent="0.2">
      <c r="A188" s="340" t="s">
        <v>168</v>
      </c>
      <c r="B188" s="81" t="s">
        <v>101</v>
      </c>
      <c r="C188" s="82"/>
      <c r="D188" s="76"/>
      <c r="E188" s="250" t="s">
        <v>79</v>
      </c>
      <c r="F188" s="184"/>
      <c r="G188" s="184"/>
      <c r="H188" s="184"/>
    </row>
    <row r="189" spans="1:13" s="315" customFormat="1" ht="52.5" customHeight="1" x14ac:dyDescent="0.2">
      <c r="A189" s="270" t="s">
        <v>169</v>
      </c>
      <c r="B189" s="265" t="s">
        <v>252</v>
      </c>
      <c r="C189" s="273" t="str">
        <f>"SOMATÓRIO DE MEIO-FIO COM SARJETA+ AMARAÇÃO FINAL COM SARJETA  -&gt;"&amp;'Memoria de calculo 1'!C45</f>
        <v>SOMATÓRIO DE MEIO-FIO COM SARJETA+ AMARAÇÃO FINAL COM SARJETA  -&gt;126,09+126,04+25,8+25,65+24,24+24,22+11,63+11,67+60,23+60,36</v>
      </c>
      <c r="D189" s="76" t="s">
        <v>47</v>
      </c>
      <c r="E189" s="145">
        <f>L182</f>
        <v>495.93</v>
      </c>
      <c r="F189" s="184"/>
      <c r="G189" s="184"/>
      <c r="H189" s="184"/>
    </row>
    <row r="190" spans="1:13" x14ac:dyDescent="0.2">
      <c r="A190" s="343"/>
      <c r="B190" s="73"/>
      <c r="C190" s="73"/>
      <c r="D190" s="73"/>
      <c r="E190" s="344"/>
      <c r="F190" s="282"/>
      <c r="G190" s="282"/>
      <c r="H190" s="282"/>
    </row>
    <row r="191" spans="1:13" x14ac:dyDescent="0.2">
      <c r="A191" s="507" t="s">
        <v>588</v>
      </c>
      <c r="B191" s="508"/>
      <c r="C191" s="508"/>
      <c r="D191" s="508"/>
      <c r="E191" s="509"/>
      <c r="F191" s="282"/>
      <c r="G191" s="282"/>
      <c r="H191" s="282"/>
    </row>
    <row r="192" spans="1:13" x14ac:dyDescent="0.2">
      <c r="A192" s="345"/>
      <c r="B192" s="94"/>
      <c r="C192" s="321"/>
      <c r="D192" s="95"/>
      <c r="E192" s="346"/>
      <c r="F192" s="282"/>
      <c r="G192" s="282"/>
      <c r="H192" s="282"/>
    </row>
    <row r="193" spans="1:8" ht="4.5" customHeight="1" x14ac:dyDescent="0.2">
      <c r="A193" s="345"/>
      <c r="B193" s="94"/>
      <c r="C193" s="321"/>
      <c r="D193" s="95"/>
      <c r="E193" s="346"/>
      <c r="F193" s="282"/>
      <c r="G193" s="282"/>
      <c r="H193" s="282"/>
    </row>
    <row r="194" spans="1:8" x14ac:dyDescent="0.2">
      <c r="A194" s="510" t="s">
        <v>103</v>
      </c>
      <c r="B194" s="511"/>
      <c r="C194" s="511"/>
      <c r="D194" s="511"/>
      <c r="E194" s="512"/>
      <c r="F194" s="282"/>
      <c r="G194" s="282"/>
      <c r="H194" s="282"/>
    </row>
    <row r="195" spans="1:8" x14ac:dyDescent="0.2">
      <c r="A195" s="513" t="s">
        <v>284</v>
      </c>
      <c r="B195" s="514"/>
      <c r="C195" s="514"/>
      <c r="D195" s="514"/>
      <c r="E195" s="515"/>
      <c r="F195" s="282"/>
      <c r="G195" s="282"/>
      <c r="H195" s="282"/>
    </row>
    <row r="196" spans="1:8" x14ac:dyDescent="0.2">
      <c r="A196" s="516" t="s">
        <v>86</v>
      </c>
      <c r="B196" s="418"/>
      <c r="C196" s="418"/>
      <c r="D196" s="418"/>
      <c r="E196" s="517"/>
      <c r="F196" s="282"/>
      <c r="G196" s="282"/>
      <c r="H196" s="282"/>
    </row>
    <row r="197" spans="1:8" x14ac:dyDescent="0.2">
      <c r="A197" s="518" t="s">
        <v>285</v>
      </c>
      <c r="B197" s="519"/>
      <c r="C197" s="519"/>
      <c r="D197" s="519"/>
      <c r="E197" s="520"/>
      <c r="F197" s="282"/>
      <c r="G197" s="282"/>
      <c r="H197" s="282"/>
    </row>
    <row r="198" spans="1:8" x14ac:dyDescent="0.2">
      <c r="A198" s="506"/>
      <c r="B198" s="506"/>
      <c r="C198" s="97"/>
      <c r="D198" s="506"/>
      <c r="E198" s="506"/>
      <c r="F198" s="282"/>
      <c r="G198" s="282"/>
      <c r="H198" s="282"/>
    </row>
    <row r="200" spans="1:8" x14ac:dyDescent="0.2">
      <c r="A200" s="98"/>
      <c r="B200" s="98"/>
      <c r="C200" s="98"/>
      <c r="D200" s="98"/>
      <c r="E200" s="99"/>
      <c r="F200" s="282"/>
      <c r="G200" s="282"/>
      <c r="H200" s="282"/>
    </row>
  </sheetData>
  <mergeCells count="4111">
    <mergeCell ref="XBM9:XBM12"/>
    <mergeCell ref="XBQ9:XBQ12"/>
    <mergeCell ref="XBU9:XBU12"/>
    <mergeCell ref="XBY9:XBY12"/>
    <mergeCell ref="XCC9:XCC12"/>
    <mergeCell ref="XAS9:XAS12"/>
    <mergeCell ref="XAW9:XAW12"/>
    <mergeCell ref="XBA9:XBA12"/>
    <mergeCell ref="XBE9:XBE12"/>
    <mergeCell ref="XBI9:XBI12"/>
    <mergeCell ref="WZY9:WZY12"/>
    <mergeCell ref="XEO9:XEO12"/>
    <mergeCell ref="XES9:XES12"/>
    <mergeCell ref="XEW9:XEW12"/>
    <mergeCell ref="XFA9:XFA12"/>
    <mergeCell ref="XDU9:XDU12"/>
    <mergeCell ref="XDY9:XDY12"/>
    <mergeCell ref="XEC9:XEC12"/>
    <mergeCell ref="XEG9:XEG12"/>
    <mergeCell ref="XEK9:XEK12"/>
    <mergeCell ref="XDA9:XDA12"/>
    <mergeCell ref="XDE9:XDE12"/>
    <mergeCell ref="XDI9:XDI12"/>
    <mergeCell ref="XDM9:XDM12"/>
    <mergeCell ref="XDQ9:XDQ12"/>
    <mergeCell ref="XCG9:XCG12"/>
    <mergeCell ref="XCK9:XCK12"/>
    <mergeCell ref="XCO9:XCO12"/>
    <mergeCell ref="XCS9:XCS12"/>
    <mergeCell ref="XCW9:XCW12"/>
    <mergeCell ref="XAC9:XAC12"/>
    <mergeCell ref="XAG9:XAG12"/>
    <mergeCell ref="XAK9:XAK12"/>
    <mergeCell ref="XAO9:XAO12"/>
    <mergeCell ref="WZE9:WZE12"/>
    <mergeCell ref="WZI9:WZI12"/>
    <mergeCell ref="WZM9:WZM12"/>
    <mergeCell ref="WZQ9:WZQ12"/>
    <mergeCell ref="WZU9:WZU12"/>
    <mergeCell ref="WYK9:WYK12"/>
    <mergeCell ref="WYO9:WYO12"/>
    <mergeCell ref="WYS9:WYS12"/>
    <mergeCell ref="WYW9:WYW12"/>
    <mergeCell ref="WZA9:WZA12"/>
    <mergeCell ref="WXQ9:WXQ12"/>
    <mergeCell ref="WXU9:WXU12"/>
    <mergeCell ref="WXY9:WXY12"/>
    <mergeCell ref="WYC9:WYC12"/>
    <mergeCell ref="WYG9:WYG12"/>
    <mergeCell ref="WWW9:WWW12"/>
    <mergeCell ref="WXA9:WXA12"/>
    <mergeCell ref="WXE9:WXE12"/>
    <mergeCell ref="WXI9:WXI12"/>
    <mergeCell ref="WXM9:WXM12"/>
    <mergeCell ref="WWC9:WWC12"/>
    <mergeCell ref="WWG9:WWG12"/>
    <mergeCell ref="WWK9:WWK12"/>
    <mergeCell ref="WWO9:WWO12"/>
    <mergeCell ref="WWS9:WWS12"/>
    <mergeCell ref="WVI9:WVI12"/>
    <mergeCell ref="WVM9:WVM12"/>
    <mergeCell ref="WVQ9:WVQ12"/>
    <mergeCell ref="WVU9:WVU12"/>
    <mergeCell ref="WVY9:WVY12"/>
    <mergeCell ref="WUO9:WUO12"/>
    <mergeCell ref="WUS9:WUS12"/>
    <mergeCell ref="WUW9:WUW12"/>
    <mergeCell ref="WVA9:WVA12"/>
    <mergeCell ref="WVE9:WVE12"/>
    <mergeCell ref="WTU9:WTU12"/>
    <mergeCell ref="WTY9:WTY12"/>
    <mergeCell ref="WUC9:WUC12"/>
    <mergeCell ref="WUG9:WUG12"/>
    <mergeCell ref="WUK9:WUK12"/>
    <mergeCell ref="WTA9:WTA12"/>
    <mergeCell ref="WTE9:WTE12"/>
    <mergeCell ref="WTI9:WTI12"/>
    <mergeCell ref="WTM9:WTM12"/>
    <mergeCell ref="WTQ9:WTQ12"/>
    <mergeCell ref="WSG9:WSG12"/>
    <mergeCell ref="WSK9:WSK12"/>
    <mergeCell ref="WSO9:WSO12"/>
    <mergeCell ref="WSS9:WSS12"/>
    <mergeCell ref="WSW9:WSW12"/>
    <mergeCell ref="WRM9:WRM12"/>
    <mergeCell ref="WRQ9:WRQ12"/>
    <mergeCell ref="WRU9:WRU12"/>
    <mergeCell ref="WRY9:WRY12"/>
    <mergeCell ref="WSC9:WSC12"/>
    <mergeCell ref="WQS9:WQS12"/>
    <mergeCell ref="WQW9:WQW12"/>
    <mergeCell ref="WRA9:WRA12"/>
    <mergeCell ref="WRE9:WRE12"/>
    <mergeCell ref="WRI9:WRI12"/>
    <mergeCell ref="WPY9:WPY12"/>
    <mergeCell ref="WQC9:WQC12"/>
    <mergeCell ref="WQG9:WQG12"/>
    <mergeCell ref="WQK9:WQK12"/>
    <mergeCell ref="WQO9:WQO12"/>
    <mergeCell ref="WPE9:WPE12"/>
    <mergeCell ref="WPI9:WPI12"/>
    <mergeCell ref="WPM9:WPM12"/>
    <mergeCell ref="WPQ9:WPQ12"/>
    <mergeCell ref="WPU9:WPU12"/>
    <mergeCell ref="WOK9:WOK12"/>
    <mergeCell ref="WOO9:WOO12"/>
    <mergeCell ref="WOS9:WOS12"/>
    <mergeCell ref="WOW9:WOW12"/>
    <mergeCell ref="WPA9:WPA12"/>
    <mergeCell ref="WNQ9:WNQ12"/>
    <mergeCell ref="WNU9:WNU12"/>
    <mergeCell ref="WNY9:WNY12"/>
    <mergeCell ref="WOC9:WOC12"/>
    <mergeCell ref="WOG9:WOG12"/>
    <mergeCell ref="WMW9:WMW12"/>
    <mergeCell ref="WNA9:WNA12"/>
    <mergeCell ref="WNE9:WNE12"/>
    <mergeCell ref="WNI9:WNI12"/>
    <mergeCell ref="WNM9:WNM12"/>
    <mergeCell ref="WMC9:WMC12"/>
    <mergeCell ref="WMG9:WMG12"/>
    <mergeCell ref="WMK9:WMK12"/>
    <mergeCell ref="WMO9:WMO12"/>
    <mergeCell ref="WMS9:WMS12"/>
    <mergeCell ref="WLI9:WLI12"/>
    <mergeCell ref="WLM9:WLM12"/>
    <mergeCell ref="WLQ9:WLQ12"/>
    <mergeCell ref="WLU9:WLU12"/>
    <mergeCell ref="WLY9:WLY12"/>
    <mergeCell ref="WKO9:WKO12"/>
    <mergeCell ref="WKS9:WKS12"/>
    <mergeCell ref="WKW9:WKW12"/>
    <mergeCell ref="WLA9:WLA12"/>
    <mergeCell ref="WLE9:WLE12"/>
    <mergeCell ref="WJU9:WJU12"/>
    <mergeCell ref="WJY9:WJY12"/>
    <mergeCell ref="WKC9:WKC12"/>
    <mergeCell ref="WKG9:WKG12"/>
    <mergeCell ref="WKK9:WKK12"/>
    <mergeCell ref="WJA9:WJA12"/>
    <mergeCell ref="WJE9:WJE12"/>
    <mergeCell ref="WJI9:WJI12"/>
    <mergeCell ref="WJM9:WJM12"/>
    <mergeCell ref="WJQ9:WJQ12"/>
    <mergeCell ref="WIG9:WIG12"/>
    <mergeCell ref="WIK9:WIK12"/>
    <mergeCell ref="WIO9:WIO12"/>
    <mergeCell ref="WIS9:WIS12"/>
    <mergeCell ref="WIW9:WIW12"/>
    <mergeCell ref="WHM9:WHM12"/>
    <mergeCell ref="WHQ9:WHQ12"/>
    <mergeCell ref="WHU9:WHU12"/>
    <mergeCell ref="WHY9:WHY12"/>
    <mergeCell ref="WIC9:WIC12"/>
    <mergeCell ref="WGS9:WGS12"/>
    <mergeCell ref="WGW9:WGW12"/>
    <mergeCell ref="WHA9:WHA12"/>
    <mergeCell ref="WHE9:WHE12"/>
    <mergeCell ref="WHI9:WHI12"/>
    <mergeCell ref="WFY9:WFY12"/>
    <mergeCell ref="WGC9:WGC12"/>
    <mergeCell ref="WGG9:WGG12"/>
    <mergeCell ref="WGK9:WGK12"/>
    <mergeCell ref="WGO9:WGO12"/>
    <mergeCell ref="WFE9:WFE12"/>
    <mergeCell ref="WFI9:WFI12"/>
    <mergeCell ref="WFM9:WFM12"/>
    <mergeCell ref="WFQ9:WFQ12"/>
    <mergeCell ref="WFU9:WFU12"/>
    <mergeCell ref="WEK9:WEK12"/>
    <mergeCell ref="WEO9:WEO12"/>
    <mergeCell ref="WES9:WES12"/>
    <mergeCell ref="WEW9:WEW12"/>
    <mergeCell ref="WFA9:WFA12"/>
    <mergeCell ref="WDQ9:WDQ12"/>
    <mergeCell ref="WDU9:WDU12"/>
    <mergeCell ref="WDY9:WDY12"/>
    <mergeCell ref="WEC9:WEC12"/>
    <mergeCell ref="WEG9:WEG12"/>
    <mergeCell ref="WCW9:WCW12"/>
    <mergeCell ref="WDA9:WDA12"/>
    <mergeCell ref="WDE9:WDE12"/>
    <mergeCell ref="WDI9:WDI12"/>
    <mergeCell ref="WDM9:WDM12"/>
    <mergeCell ref="WCC9:WCC12"/>
    <mergeCell ref="WCG9:WCG12"/>
    <mergeCell ref="WCK9:WCK12"/>
    <mergeCell ref="WCO9:WCO12"/>
    <mergeCell ref="WCS9:WCS12"/>
    <mergeCell ref="WBI9:WBI12"/>
    <mergeCell ref="WBM9:WBM12"/>
    <mergeCell ref="WBQ9:WBQ12"/>
    <mergeCell ref="WBU9:WBU12"/>
    <mergeCell ref="WBY9:WBY12"/>
    <mergeCell ref="WAO9:WAO12"/>
    <mergeCell ref="WAS9:WAS12"/>
    <mergeCell ref="WAW9:WAW12"/>
    <mergeCell ref="WBA9:WBA12"/>
    <mergeCell ref="WBE9:WBE12"/>
    <mergeCell ref="VZU9:VZU12"/>
    <mergeCell ref="VZY9:VZY12"/>
    <mergeCell ref="WAC9:WAC12"/>
    <mergeCell ref="WAG9:WAG12"/>
    <mergeCell ref="WAK9:WAK12"/>
    <mergeCell ref="VZA9:VZA12"/>
    <mergeCell ref="VZE9:VZE12"/>
    <mergeCell ref="VZI9:VZI12"/>
    <mergeCell ref="VZM9:VZM12"/>
    <mergeCell ref="VZQ9:VZQ12"/>
    <mergeCell ref="VYG9:VYG12"/>
    <mergeCell ref="VYK9:VYK12"/>
    <mergeCell ref="VYO9:VYO12"/>
    <mergeCell ref="VYS9:VYS12"/>
    <mergeCell ref="VYW9:VYW12"/>
    <mergeCell ref="VXM9:VXM12"/>
    <mergeCell ref="VXQ9:VXQ12"/>
    <mergeCell ref="VXU9:VXU12"/>
    <mergeCell ref="VXY9:VXY12"/>
    <mergeCell ref="VYC9:VYC12"/>
    <mergeCell ref="VWS9:VWS12"/>
    <mergeCell ref="VWW9:VWW12"/>
    <mergeCell ref="VXA9:VXA12"/>
    <mergeCell ref="VXE9:VXE12"/>
    <mergeCell ref="VXI9:VXI12"/>
    <mergeCell ref="VVY9:VVY12"/>
    <mergeCell ref="VWC9:VWC12"/>
    <mergeCell ref="VWG9:VWG12"/>
    <mergeCell ref="VWK9:VWK12"/>
    <mergeCell ref="VWO9:VWO12"/>
    <mergeCell ref="VVE9:VVE12"/>
    <mergeCell ref="VVI9:VVI12"/>
    <mergeCell ref="VVM9:VVM12"/>
    <mergeCell ref="VVQ9:VVQ12"/>
    <mergeCell ref="VVU9:VVU12"/>
    <mergeCell ref="VUK9:VUK12"/>
    <mergeCell ref="VUO9:VUO12"/>
    <mergeCell ref="VUS9:VUS12"/>
    <mergeCell ref="VUW9:VUW12"/>
    <mergeCell ref="VVA9:VVA12"/>
    <mergeCell ref="VTQ9:VTQ12"/>
    <mergeCell ref="VTU9:VTU12"/>
    <mergeCell ref="VTY9:VTY12"/>
    <mergeCell ref="VUC9:VUC12"/>
    <mergeCell ref="VUG9:VUG12"/>
    <mergeCell ref="VSW9:VSW12"/>
    <mergeCell ref="VTA9:VTA12"/>
    <mergeCell ref="VTE9:VTE12"/>
    <mergeCell ref="VTI9:VTI12"/>
    <mergeCell ref="VTM9:VTM12"/>
    <mergeCell ref="VSC9:VSC12"/>
    <mergeCell ref="VSG9:VSG12"/>
    <mergeCell ref="VSK9:VSK12"/>
    <mergeCell ref="VSO9:VSO12"/>
    <mergeCell ref="VSS9:VSS12"/>
    <mergeCell ref="VRI9:VRI12"/>
    <mergeCell ref="VRM9:VRM12"/>
    <mergeCell ref="VRQ9:VRQ12"/>
    <mergeCell ref="VRU9:VRU12"/>
    <mergeCell ref="VRY9:VRY12"/>
    <mergeCell ref="VQO9:VQO12"/>
    <mergeCell ref="VQS9:VQS12"/>
    <mergeCell ref="VQW9:VQW12"/>
    <mergeCell ref="VRA9:VRA12"/>
    <mergeCell ref="VRE9:VRE12"/>
    <mergeCell ref="VPU9:VPU12"/>
    <mergeCell ref="VPY9:VPY12"/>
    <mergeCell ref="VQC9:VQC12"/>
    <mergeCell ref="VQG9:VQG12"/>
    <mergeCell ref="VQK9:VQK12"/>
    <mergeCell ref="VPA9:VPA12"/>
    <mergeCell ref="VPE9:VPE12"/>
    <mergeCell ref="VPI9:VPI12"/>
    <mergeCell ref="VPM9:VPM12"/>
    <mergeCell ref="VPQ9:VPQ12"/>
    <mergeCell ref="VOG9:VOG12"/>
    <mergeCell ref="VOK9:VOK12"/>
    <mergeCell ref="VOO9:VOO12"/>
    <mergeCell ref="VOS9:VOS12"/>
    <mergeCell ref="VOW9:VOW12"/>
    <mergeCell ref="VNM9:VNM12"/>
    <mergeCell ref="VNQ9:VNQ12"/>
    <mergeCell ref="VNU9:VNU12"/>
    <mergeCell ref="VNY9:VNY12"/>
    <mergeCell ref="VOC9:VOC12"/>
    <mergeCell ref="VMS9:VMS12"/>
    <mergeCell ref="VMW9:VMW12"/>
    <mergeCell ref="VNA9:VNA12"/>
    <mergeCell ref="VNE9:VNE12"/>
    <mergeCell ref="VNI9:VNI12"/>
    <mergeCell ref="VLY9:VLY12"/>
    <mergeCell ref="VMC9:VMC12"/>
    <mergeCell ref="VMG9:VMG12"/>
    <mergeCell ref="VMK9:VMK12"/>
    <mergeCell ref="VMO9:VMO12"/>
    <mergeCell ref="VLE9:VLE12"/>
    <mergeCell ref="VLI9:VLI12"/>
    <mergeCell ref="VLM9:VLM12"/>
    <mergeCell ref="VLQ9:VLQ12"/>
    <mergeCell ref="VLU9:VLU12"/>
    <mergeCell ref="VKK9:VKK12"/>
    <mergeCell ref="VKO9:VKO12"/>
    <mergeCell ref="VKS9:VKS12"/>
    <mergeCell ref="VKW9:VKW12"/>
    <mergeCell ref="VLA9:VLA12"/>
    <mergeCell ref="VJQ9:VJQ12"/>
    <mergeCell ref="VJU9:VJU12"/>
    <mergeCell ref="VJY9:VJY12"/>
    <mergeCell ref="VKC9:VKC12"/>
    <mergeCell ref="VKG9:VKG12"/>
    <mergeCell ref="VIW9:VIW12"/>
    <mergeCell ref="VJA9:VJA12"/>
    <mergeCell ref="VJE9:VJE12"/>
    <mergeCell ref="VJI9:VJI12"/>
    <mergeCell ref="VJM9:VJM12"/>
    <mergeCell ref="VIC9:VIC12"/>
    <mergeCell ref="VIG9:VIG12"/>
    <mergeCell ref="VIK9:VIK12"/>
    <mergeCell ref="VIO9:VIO12"/>
    <mergeCell ref="VIS9:VIS12"/>
    <mergeCell ref="VHI9:VHI12"/>
    <mergeCell ref="VHM9:VHM12"/>
    <mergeCell ref="VHQ9:VHQ12"/>
    <mergeCell ref="VHU9:VHU12"/>
    <mergeCell ref="VHY9:VHY12"/>
    <mergeCell ref="VGO9:VGO12"/>
    <mergeCell ref="VGS9:VGS12"/>
    <mergeCell ref="VGW9:VGW12"/>
    <mergeCell ref="VHA9:VHA12"/>
    <mergeCell ref="VHE9:VHE12"/>
    <mergeCell ref="VFU9:VFU12"/>
    <mergeCell ref="VFY9:VFY12"/>
    <mergeCell ref="VGC9:VGC12"/>
    <mergeCell ref="VGG9:VGG12"/>
    <mergeCell ref="VGK9:VGK12"/>
    <mergeCell ref="VFA9:VFA12"/>
    <mergeCell ref="VFE9:VFE12"/>
    <mergeCell ref="VFI9:VFI12"/>
    <mergeCell ref="VFM9:VFM12"/>
    <mergeCell ref="VFQ9:VFQ12"/>
    <mergeCell ref="VEG9:VEG12"/>
    <mergeCell ref="VEK9:VEK12"/>
    <mergeCell ref="VEO9:VEO12"/>
    <mergeCell ref="VES9:VES12"/>
    <mergeCell ref="VEW9:VEW12"/>
    <mergeCell ref="VDM9:VDM12"/>
    <mergeCell ref="VDQ9:VDQ12"/>
    <mergeCell ref="VDU9:VDU12"/>
    <mergeCell ref="VDY9:VDY12"/>
    <mergeCell ref="VEC9:VEC12"/>
    <mergeCell ref="VCS9:VCS12"/>
    <mergeCell ref="VCW9:VCW12"/>
    <mergeCell ref="VDA9:VDA12"/>
    <mergeCell ref="VDE9:VDE12"/>
    <mergeCell ref="VDI9:VDI12"/>
    <mergeCell ref="VBY9:VBY12"/>
    <mergeCell ref="VCC9:VCC12"/>
    <mergeCell ref="VCG9:VCG12"/>
    <mergeCell ref="VCK9:VCK12"/>
    <mergeCell ref="VCO9:VCO12"/>
    <mergeCell ref="VBE9:VBE12"/>
    <mergeCell ref="VBI9:VBI12"/>
    <mergeCell ref="VBM9:VBM12"/>
    <mergeCell ref="VBQ9:VBQ12"/>
    <mergeCell ref="VBU9:VBU12"/>
    <mergeCell ref="VAK9:VAK12"/>
    <mergeCell ref="VAO9:VAO12"/>
    <mergeCell ref="VAS9:VAS12"/>
    <mergeCell ref="VAW9:VAW12"/>
    <mergeCell ref="VBA9:VBA12"/>
    <mergeCell ref="UZQ9:UZQ12"/>
    <mergeCell ref="UZU9:UZU12"/>
    <mergeCell ref="UZY9:UZY12"/>
    <mergeCell ref="VAC9:VAC12"/>
    <mergeCell ref="VAG9:VAG12"/>
    <mergeCell ref="UYW9:UYW12"/>
    <mergeCell ref="UZA9:UZA12"/>
    <mergeCell ref="UZE9:UZE12"/>
    <mergeCell ref="UZI9:UZI12"/>
    <mergeCell ref="UZM9:UZM12"/>
    <mergeCell ref="UYC9:UYC12"/>
    <mergeCell ref="UYG9:UYG12"/>
    <mergeCell ref="UYK9:UYK12"/>
    <mergeCell ref="UYO9:UYO12"/>
    <mergeCell ref="UYS9:UYS12"/>
    <mergeCell ref="UXI9:UXI12"/>
    <mergeCell ref="UXM9:UXM12"/>
    <mergeCell ref="UXQ9:UXQ12"/>
    <mergeCell ref="UXU9:UXU12"/>
    <mergeCell ref="UXY9:UXY12"/>
    <mergeCell ref="UWO9:UWO12"/>
    <mergeCell ref="UWS9:UWS12"/>
    <mergeCell ref="UWW9:UWW12"/>
    <mergeCell ref="UXA9:UXA12"/>
    <mergeCell ref="UXE9:UXE12"/>
    <mergeCell ref="UVU9:UVU12"/>
    <mergeCell ref="UVY9:UVY12"/>
    <mergeCell ref="UWC9:UWC12"/>
    <mergeCell ref="UWG9:UWG12"/>
    <mergeCell ref="UWK9:UWK12"/>
    <mergeCell ref="UVA9:UVA12"/>
    <mergeCell ref="UVE9:UVE12"/>
    <mergeCell ref="UVI9:UVI12"/>
    <mergeCell ref="UVM9:UVM12"/>
    <mergeCell ref="UVQ9:UVQ12"/>
    <mergeCell ref="UUG9:UUG12"/>
    <mergeCell ref="UUK9:UUK12"/>
    <mergeCell ref="UUO9:UUO12"/>
    <mergeCell ref="UUS9:UUS12"/>
    <mergeCell ref="UUW9:UUW12"/>
    <mergeCell ref="UTM9:UTM12"/>
    <mergeCell ref="UTQ9:UTQ12"/>
    <mergeCell ref="UTU9:UTU12"/>
    <mergeCell ref="UTY9:UTY12"/>
    <mergeCell ref="UUC9:UUC12"/>
    <mergeCell ref="USS9:USS12"/>
    <mergeCell ref="USW9:USW12"/>
    <mergeCell ref="UTA9:UTA12"/>
    <mergeCell ref="UTE9:UTE12"/>
    <mergeCell ref="UTI9:UTI12"/>
    <mergeCell ref="URY9:URY12"/>
    <mergeCell ref="USC9:USC12"/>
    <mergeCell ref="USG9:USG12"/>
    <mergeCell ref="USK9:USK12"/>
    <mergeCell ref="USO9:USO12"/>
    <mergeCell ref="URE9:URE12"/>
    <mergeCell ref="URI9:URI12"/>
    <mergeCell ref="URM9:URM12"/>
    <mergeCell ref="URQ9:URQ12"/>
    <mergeCell ref="URU9:URU12"/>
    <mergeCell ref="UQK9:UQK12"/>
    <mergeCell ref="UQO9:UQO12"/>
    <mergeCell ref="UQS9:UQS12"/>
    <mergeCell ref="UQW9:UQW12"/>
    <mergeCell ref="URA9:URA12"/>
    <mergeCell ref="UPQ9:UPQ12"/>
    <mergeCell ref="UPU9:UPU12"/>
    <mergeCell ref="UPY9:UPY12"/>
    <mergeCell ref="UQC9:UQC12"/>
    <mergeCell ref="UQG9:UQG12"/>
    <mergeCell ref="UOW9:UOW12"/>
    <mergeCell ref="UPA9:UPA12"/>
    <mergeCell ref="UPE9:UPE12"/>
    <mergeCell ref="UPI9:UPI12"/>
    <mergeCell ref="UPM9:UPM12"/>
    <mergeCell ref="UOC9:UOC12"/>
    <mergeCell ref="UOG9:UOG12"/>
    <mergeCell ref="UOK9:UOK12"/>
    <mergeCell ref="UOO9:UOO12"/>
    <mergeCell ref="UOS9:UOS12"/>
    <mergeCell ref="UNI9:UNI12"/>
    <mergeCell ref="UNM9:UNM12"/>
    <mergeCell ref="UNQ9:UNQ12"/>
    <mergeCell ref="UNU9:UNU12"/>
    <mergeCell ref="UNY9:UNY12"/>
    <mergeCell ref="UMO9:UMO12"/>
    <mergeCell ref="UMS9:UMS12"/>
    <mergeCell ref="UMW9:UMW12"/>
    <mergeCell ref="UNA9:UNA12"/>
    <mergeCell ref="UNE9:UNE12"/>
    <mergeCell ref="ULU9:ULU12"/>
    <mergeCell ref="ULY9:ULY12"/>
    <mergeCell ref="UMC9:UMC12"/>
    <mergeCell ref="UMG9:UMG12"/>
    <mergeCell ref="UMK9:UMK12"/>
    <mergeCell ref="ULA9:ULA12"/>
    <mergeCell ref="ULE9:ULE12"/>
    <mergeCell ref="ULI9:ULI12"/>
    <mergeCell ref="ULM9:ULM12"/>
    <mergeCell ref="ULQ9:ULQ12"/>
    <mergeCell ref="UKG9:UKG12"/>
    <mergeCell ref="UKK9:UKK12"/>
    <mergeCell ref="UKO9:UKO12"/>
    <mergeCell ref="UKS9:UKS12"/>
    <mergeCell ref="UKW9:UKW12"/>
    <mergeCell ref="UJM9:UJM12"/>
    <mergeCell ref="UJQ9:UJQ12"/>
    <mergeCell ref="UJU9:UJU12"/>
    <mergeCell ref="UJY9:UJY12"/>
    <mergeCell ref="UKC9:UKC12"/>
    <mergeCell ref="UIS9:UIS12"/>
    <mergeCell ref="UIW9:UIW12"/>
    <mergeCell ref="UJA9:UJA12"/>
    <mergeCell ref="UJE9:UJE12"/>
    <mergeCell ref="UJI9:UJI12"/>
    <mergeCell ref="UHY9:UHY12"/>
    <mergeCell ref="UIC9:UIC12"/>
    <mergeCell ref="UIG9:UIG12"/>
    <mergeCell ref="UIK9:UIK12"/>
    <mergeCell ref="UIO9:UIO12"/>
    <mergeCell ref="UHE9:UHE12"/>
    <mergeCell ref="UHI9:UHI12"/>
    <mergeCell ref="UHM9:UHM12"/>
    <mergeCell ref="UHQ9:UHQ12"/>
    <mergeCell ref="UHU9:UHU12"/>
    <mergeCell ref="UGK9:UGK12"/>
    <mergeCell ref="UGO9:UGO12"/>
    <mergeCell ref="UGS9:UGS12"/>
    <mergeCell ref="UGW9:UGW12"/>
    <mergeCell ref="UHA9:UHA12"/>
    <mergeCell ref="UFQ9:UFQ12"/>
    <mergeCell ref="UFU9:UFU12"/>
    <mergeCell ref="UFY9:UFY12"/>
    <mergeCell ref="UGC9:UGC12"/>
    <mergeCell ref="UGG9:UGG12"/>
    <mergeCell ref="UEW9:UEW12"/>
    <mergeCell ref="UFA9:UFA12"/>
    <mergeCell ref="UFE9:UFE12"/>
    <mergeCell ref="UFI9:UFI12"/>
    <mergeCell ref="UFM9:UFM12"/>
    <mergeCell ref="UEC9:UEC12"/>
    <mergeCell ref="UEG9:UEG12"/>
    <mergeCell ref="UEK9:UEK12"/>
    <mergeCell ref="UEO9:UEO12"/>
    <mergeCell ref="UES9:UES12"/>
    <mergeCell ref="UDI9:UDI12"/>
    <mergeCell ref="UDM9:UDM12"/>
    <mergeCell ref="UDQ9:UDQ12"/>
    <mergeCell ref="UDU9:UDU12"/>
    <mergeCell ref="UDY9:UDY12"/>
    <mergeCell ref="UCO9:UCO12"/>
    <mergeCell ref="UCS9:UCS12"/>
    <mergeCell ref="UCW9:UCW12"/>
    <mergeCell ref="UDA9:UDA12"/>
    <mergeCell ref="UDE9:UDE12"/>
    <mergeCell ref="UBU9:UBU12"/>
    <mergeCell ref="UBY9:UBY12"/>
    <mergeCell ref="UCC9:UCC12"/>
    <mergeCell ref="UCG9:UCG12"/>
    <mergeCell ref="UCK9:UCK12"/>
    <mergeCell ref="UBA9:UBA12"/>
    <mergeCell ref="UBE9:UBE12"/>
    <mergeCell ref="UBI9:UBI12"/>
    <mergeCell ref="UBM9:UBM12"/>
    <mergeCell ref="UBQ9:UBQ12"/>
    <mergeCell ref="UAG9:UAG12"/>
    <mergeCell ref="UAK9:UAK12"/>
    <mergeCell ref="UAO9:UAO12"/>
    <mergeCell ref="UAS9:UAS12"/>
    <mergeCell ref="UAW9:UAW12"/>
    <mergeCell ref="TZM9:TZM12"/>
    <mergeCell ref="TZQ9:TZQ12"/>
    <mergeCell ref="TZU9:TZU12"/>
    <mergeCell ref="TZY9:TZY12"/>
    <mergeCell ref="UAC9:UAC12"/>
    <mergeCell ref="TYS9:TYS12"/>
    <mergeCell ref="TYW9:TYW12"/>
    <mergeCell ref="TZA9:TZA12"/>
    <mergeCell ref="TZE9:TZE12"/>
    <mergeCell ref="TZI9:TZI12"/>
    <mergeCell ref="TXY9:TXY12"/>
    <mergeCell ref="TYC9:TYC12"/>
    <mergeCell ref="TYG9:TYG12"/>
    <mergeCell ref="TYK9:TYK12"/>
    <mergeCell ref="TYO9:TYO12"/>
    <mergeCell ref="TXE9:TXE12"/>
    <mergeCell ref="TXI9:TXI12"/>
    <mergeCell ref="TXM9:TXM12"/>
    <mergeCell ref="TXQ9:TXQ12"/>
    <mergeCell ref="TXU9:TXU12"/>
    <mergeCell ref="TWK9:TWK12"/>
    <mergeCell ref="TWO9:TWO12"/>
    <mergeCell ref="TWS9:TWS12"/>
    <mergeCell ref="TWW9:TWW12"/>
    <mergeCell ref="TXA9:TXA12"/>
    <mergeCell ref="TVQ9:TVQ12"/>
    <mergeCell ref="TVU9:TVU12"/>
    <mergeCell ref="TVY9:TVY12"/>
    <mergeCell ref="TWC9:TWC12"/>
    <mergeCell ref="TWG9:TWG12"/>
    <mergeCell ref="TUW9:TUW12"/>
    <mergeCell ref="TVA9:TVA12"/>
    <mergeCell ref="TVE9:TVE12"/>
    <mergeCell ref="TVI9:TVI12"/>
    <mergeCell ref="TVM9:TVM12"/>
    <mergeCell ref="TUC9:TUC12"/>
    <mergeCell ref="TUG9:TUG12"/>
    <mergeCell ref="TUK9:TUK12"/>
    <mergeCell ref="TUO9:TUO12"/>
    <mergeCell ref="TUS9:TUS12"/>
    <mergeCell ref="TTI9:TTI12"/>
    <mergeCell ref="TTM9:TTM12"/>
    <mergeCell ref="TTQ9:TTQ12"/>
    <mergeCell ref="TTU9:TTU12"/>
    <mergeCell ref="TTY9:TTY12"/>
    <mergeCell ref="TSO9:TSO12"/>
    <mergeCell ref="TSS9:TSS12"/>
    <mergeCell ref="TSW9:TSW12"/>
    <mergeCell ref="TTA9:TTA12"/>
    <mergeCell ref="TTE9:TTE12"/>
    <mergeCell ref="TRU9:TRU12"/>
    <mergeCell ref="TRY9:TRY12"/>
    <mergeCell ref="TSC9:TSC12"/>
    <mergeCell ref="TSG9:TSG12"/>
    <mergeCell ref="TSK9:TSK12"/>
    <mergeCell ref="TRA9:TRA12"/>
    <mergeCell ref="TRE9:TRE12"/>
    <mergeCell ref="TRI9:TRI12"/>
    <mergeCell ref="TRM9:TRM12"/>
    <mergeCell ref="TRQ9:TRQ12"/>
    <mergeCell ref="TQG9:TQG12"/>
    <mergeCell ref="TQK9:TQK12"/>
    <mergeCell ref="TQO9:TQO12"/>
    <mergeCell ref="TQS9:TQS12"/>
    <mergeCell ref="TQW9:TQW12"/>
    <mergeCell ref="TPM9:TPM12"/>
    <mergeCell ref="TPQ9:TPQ12"/>
    <mergeCell ref="TPU9:TPU12"/>
    <mergeCell ref="TPY9:TPY12"/>
    <mergeCell ref="TQC9:TQC12"/>
    <mergeCell ref="TOS9:TOS12"/>
    <mergeCell ref="TOW9:TOW12"/>
    <mergeCell ref="TPA9:TPA12"/>
    <mergeCell ref="TPE9:TPE12"/>
    <mergeCell ref="TPI9:TPI12"/>
    <mergeCell ref="TNY9:TNY12"/>
    <mergeCell ref="TOC9:TOC12"/>
    <mergeCell ref="TOG9:TOG12"/>
    <mergeCell ref="TOK9:TOK12"/>
    <mergeCell ref="TOO9:TOO12"/>
    <mergeCell ref="TNE9:TNE12"/>
    <mergeCell ref="TNI9:TNI12"/>
    <mergeCell ref="TNM9:TNM12"/>
    <mergeCell ref="TNQ9:TNQ12"/>
    <mergeCell ref="TNU9:TNU12"/>
    <mergeCell ref="TMK9:TMK12"/>
    <mergeCell ref="TMO9:TMO12"/>
    <mergeCell ref="TMS9:TMS12"/>
    <mergeCell ref="TMW9:TMW12"/>
    <mergeCell ref="TNA9:TNA12"/>
    <mergeCell ref="TLQ9:TLQ12"/>
    <mergeCell ref="TLU9:TLU12"/>
    <mergeCell ref="TLY9:TLY12"/>
    <mergeCell ref="TMC9:TMC12"/>
    <mergeCell ref="TMG9:TMG12"/>
    <mergeCell ref="TKW9:TKW12"/>
    <mergeCell ref="TLA9:TLA12"/>
    <mergeCell ref="TLE9:TLE12"/>
    <mergeCell ref="TLI9:TLI12"/>
    <mergeCell ref="TLM9:TLM12"/>
    <mergeCell ref="TKC9:TKC12"/>
    <mergeCell ref="TKG9:TKG12"/>
    <mergeCell ref="TKK9:TKK12"/>
    <mergeCell ref="TKO9:TKO12"/>
    <mergeCell ref="TKS9:TKS12"/>
    <mergeCell ref="TJI9:TJI12"/>
    <mergeCell ref="TJM9:TJM12"/>
    <mergeCell ref="TJQ9:TJQ12"/>
    <mergeCell ref="TJU9:TJU12"/>
    <mergeCell ref="TJY9:TJY12"/>
    <mergeCell ref="TIO9:TIO12"/>
    <mergeCell ref="TIS9:TIS12"/>
    <mergeCell ref="TIW9:TIW12"/>
    <mergeCell ref="TJA9:TJA12"/>
    <mergeCell ref="TJE9:TJE12"/>
    <mergeCell ref="THU9:THU12"/>
    <mergeCell ref="THY9:THY12"/>
    <mergeCell ref="TIC9:TIC12"/>
    <mergeCell ref="TIG9:TIG12"/>
    <mergeCell ref="TIK9:TIK12"/>
    <mergeCell ref="THA9:THA12"/>
    <mergeCell ref="THE9:THE12"/>
    <mergeCell ref="THI9:THI12"/>
    <mergeCell ref="THM9:THM12"/>
    <mergeCell ref="THQ9:THQ12"/>
    <mergeCell ref="TGG9:TGG12"/>
    <mergeCell ref="TGK9:TGK12"/>
    <mergeCell ref="TGO9:TGO12"/>
    <mergeCell ref="TGS9:TGS12"/>
    <mergeCell ref="TGW9:TGW12"/>
    <mergeCell ref="TFM9:TFM12"/>
    <mergeCell ref="TFQ9:TFQ12"/>
    <mergeCell ref="TFU9:TFU12"/>
    <mergeCell ref="TFY9:TFY12"/>
    <mergeCell ref="TGC9:TGC12"/>
    <mergeCell ref="TES9:TES12"/>
    <mergeCell ref="TEW9:TEW12"/>
    <mergeCell ref="TFA9:TFA12"/>
    <mergeCell ref="TFE9:TFE12"/>
    <mergeCell ref="TFI9:TFI12"/>
    <mergeCell ref="TDY9:TDY12"/>
    <mergeCell ref="TEC9:TEC12"/>
    <mergeCell ref="TEG9:TEG12"/>
    <mergeCell ref="TEK9:TEK12"/>
    <mergeCell ref="TEO9:TEO12"/>
    <mergeCell ref="TDE9:TDE12"/>
    <mergeCell ref="TDI9:TDI12"/>
    <mergeCell ref="TDM9:TDM12"/>
    <mergeCell ref="TDQ9:TDQ12"/>
    <mergeCell ref="TDU9:TDU12"/>
    <mergeCell ref="TCK9:TCK12"/>
    <mergeCell ref="TCO9:TCO12"/>
    <mergeCell ref="TCS9:TCS12"/>
    <mergeCell ref="TCW9:TCW12"/>
    <mergeCell ref="TDA9:TDA12"/>
    <mergeCell ref="TBQ9:TBQ12"/>
    <mergeCell ref="TBU9:TBU12"/>
    <mergeCell ref="TBY9:TBY12"/>
    <mergeCell ref="TCC9:TCC12"/>
    <mergeCell ref="TCG9:TCG12"/>
    <mergeCell ref="TAW9:TAW12"/>
    <mergeCell ref="TBA9:TBA12"/>
    <mergeCell ref="TBE9:TBE12"/>
    <mergeCell ref="TBI9:TBI12"/>
    <mergeCell ref="TBM9:TBM12"/>
    <mergeCell ref="TAC9:TAC12"/>
    <mergeCell ref="TAG9:TAG12"/>
    <mergeCell ref="TAK9:TAK12"/>
    <mergeCell ref="TAO9:TAO12"/>
    <mergeCell ref="TAS9:TAS12"/>
    <mergeCell ref="SZI9:SZI12"/>
    <mergeCell ref="SZM9:SZM12"/>
    <mergeCell ref="SZQ9:SZQ12"/>
    <mergeCell ref="SZU9:SZU12"/>
    <mergeCell ref="SZY9:SZY12"/>
    <mergeCell ref="SYO9:SYO12"/>
    <mergeCell ref="SYS9:SYS12"/>
    <mergeCell ref="SYW9:SYW12"/>
    <mergeCell ref="SZA9:SZA12"/>
    <mergeCell ref="SZE9:SZE12"/>
    <mergeCell ref="SXU9:SXU12"/>
    <mergeCell ref="SXY9:SXY12"/>
    <mergeCell ref="SYC9:SYC12"/>
    <mergeCell ref="SYG9:SYG12"/>
    <mergeCell ref="SYK9:SYK12"/>
    <mergeCell ref="SXA9:SXA12"/>
    <mergeCell ref="SXE9:SXE12"/>
    <mergeCell ref="SXI9:SXI12"/>
    <mergeCell ref="SXM9:SXM12"/>
    <mergeCell ref="SXQ9:SXQ12"/>
    <mergeCell ref="SWG9:SWG12"/>
    <mergeCell ref="SWK9:SWK12"/>
    <mergeCell ref="SWO9:SWO12"/>
    <mergeCell ref="SWS9:SWS12"/>
    <mergeCell ref="SWW9:SWW12"/>
    <mergeCell ref="SVM9:SVM12"/>
    <mergeCell ref="SVQ9:SVQ12"/>
    <mergeCell ref="SVU9:SVU12"/>
    <mergeCell ref="SVY9:SVY12"/>
    <mergeCell ref="SWC9:SWC12"/>
    <mergeCell ref="SUS9:SUS12"/>
    <mergeCell ref="SUW9:SUW12"/>
    <mergeCell ref="SVA9:SVA12"/>
    <mergeCell ref="SVE9:SVE12"/>
    <mergeCell ref="SVI9:SVI12"/>
    <mergeCell ref="STY9:STY12"/>
    <mergeCell ref="SUC9:SUC12"/>
    <mergeCell ref="SUG9:SUG12"/>
    <mergeCell ref="SUK9:SUK12"/>
    <mergeCell ref="SUO9:SUO12"/>
    <mergeCell ref="STE9:STE12"/>
    <mergeCell ref="STI9:STI12"/>
    <mergeCell ref="STM9:STM12"/>
    <mergeCell ref="STQ9:STQ12"/>
    <mergeCell ref="STU9:STU12"/>
    <mergeCell ref="SSK9:SSK12"/>
    <mergeCell ref="SSO9:SSO12"/>
    <mergeCell ref="SSS9:SSS12"/>
    <mergeCell ref="SSW9:SSW12"/>
    <mergeCell ref="STA9:STA12"/>
    <mergeCell ref="SRQ9:SRQ12"/>
    <mergeCell ref="SRU9:SRU12"/>
    <mergeCell ref="SRY9:SRY12"/>
    <mergeCell ref="SSC9:SSC12"/>
    <mergeCell ref="SSG9:SSG12"/>
    <mergeCell ref="SQW9:SQW12"/>
    <mergeCell ref="SRA9:SRA12"/>
    <mergeCell ref="SRE9:SRE12"/>
    <mergeCell ref="SRI9:SRI12"/>
    <mergeCell ref="SRM9:SRM12"/>
    <mergeCell ref="SQC9:SQC12"/>
    <mergeCell ref="SQG9:SQG12"/>
    <mergeCell ref="SQK9:SQK12"/>
    <mergeCell ref="SQO9:SQO12"/>
    <mergeCell ref="SQS9:SQS12"/>
    <mergeCell ref="SPI9:SPI12"/>
    <mergeCell ref="SPM9:SPM12"/>
    <mergeCell ref="SPQ9:SPQ12"/>
    <mergeCell ref="SPU9:SPU12"/>
    <mergeCell ref="SPY9:SPY12"/>
    <mergeCell ref="SOO9:SOO12"/>
    <mergeCell ref="SOS9:SOS12"/>
    <mergeCell ref="SOW9:SOW12"/>
    <mergeCell ref="SPA9:SPA12"/>
    <mergeCell ref="SPE9:SPE12"/>
    <mergeCell ref="SNU9:SNU12"/>
    <mergeCell ref="SNY9:SNY12"/>
    <mergeCell ref="SOC9:SOC12"/>
    <mergeCell ref="SOG9:SOG12"/>
    <mergeCell ref="SOK9:SOK12"/>
    <mergeCell ref="SNA9:SNA12"/>
    <mergeCell ref="SNE9:SNE12"/>
    <mergeCell ref="SNI9:SNI12"/>
    <mergeCell ref="SNM9:SNM12"/>
    <mergeCell ref="SNQ9:SNQ12"/>
    <mergeCell ref="SMG9:SMG12"/>
    <mergeCell ref="SMK9:SMK12"/>
    <mergeCell ref="SMO9:SMO12"/>
    <mergeCell ref="SMS9:SMS12"/>
    <mergeCell ref="SMW9:SMW12"/>
    <mergeCell ref="SLM9:SLM12"/>
    <mergeCell ref="SLQ9:SLQ12"/>
    <mergeCell ref="SLU9:SLU12"/>
    <mergeCell ref="SLY9:SLY12"/>
    <mergeCell ref="SMC9:SMC12"/>
    <mergeCell ref="SKS9:SKS12"/>
    <mergeCell ref="SKW9:SKW12"/>
    <mergeCell ref="SLA9:SLA12"/>
    <mergeCell ref="SLE9:SLE12"/>
    <mergeCell ref="SLI9:SLI12"/>
    <mergeCell ref="SJY9:SJY12"/>
    <mergeCell ref="SKC9:SKC12"/>
    <mergeCell ref="SKG9:SKG12"/>
    <mergeCell ref="SKK9:SKK12"/>
    <mergeCell ref="SKO9:SKO12"/>
    <mergeCell ref="SJE9:SJE12"/>
    <mergeCell ref="SJI9:SJI12"/>
    <mergeCell ref="SJM9:SJM12"/>
    <mergeCell ref="SJQ9:SJQ12"/>
    <mergeCell ref="SJU9:SJU12"/>
    <mergeCell ref="SIK9:SIK12"/>
    <mergeCell ref="SIO9:SIO12"/>
    <mergeCell ref="SIS9:SIS12"/>
    <mergeCell ref="SIW9:SIW12"/>
    <mergeCell ref="SJA9:SJA12"/>
    <mergeCell ref="SHQ9:SHQ12"/>
    <mergeCell ref="SHU9:SHU12"/>
    <mergeCell ref="SHY9:SHY12"/>
    <mergeCell ref="SIC9:SIC12"/>
    <mergeCell ref="SIG9:SIG12"/>
    <mergeCell ref="SGW9:SGW12"/>
    <mergeCell ref="SHA9:SHA12"/>
    <mergeCell ref="SHE9:SHE12"/>
    <mergeCell ref="SHI9:SHI12"/>
    <mergeCell ref="SHM9:SHM12"/>
    <mergeCell ref="SGC9:SGC12"/>
    <mergeCell ref="SGG9:SGG12"/>
    <mergeCell ref="SGK9:SGK12"/>
    <mergeCell ref="SGO9:SGO12"/>
    <mergeCell ref="SGS9:SGS12"/>
    <mergeCell ref="SFI9:SFI12"/>
    <mergeCell ref="SFM9:SFM12"/>
    <mergeCell ref="SFQ9:SFQ12"/>
    <mergeCell ref="SFU9:SFU12"/>
    <mergeCell ref="SFY9:SFY12"/>
    <mergeCell ref="SEO9:SEO12"/>
    <mergeCell ref="SES9:SES12"/>
    <mergeCell ref="SEW9:SEW12"/>
    <mergeCell ref="SFA9:SFA12"/>
    <mergeCell ref="SFE9:SFE12"/>
    <mergeCell ref="SDU9:SDU12"/>
    <mergeCell ref="SDY9:SDY12"/>
    <mergeCell ref="SEC9:SEC12"/>
    <mergeCell ref="SEG9:SEG12"/>
    <mergeCell ref="SEK9:SEK12"/>
    <mergeCell ref="SDA9:SDA12"/>
    <mergeCell ref="SDE9:SDE12"/>
    <mergeCell ref="SDI9:SDI12"/>
    <mergeCell ref="SDM9:SDM12"/>
    <mergeCell ref="SDQ9:SDQ12"/>
    <mergeCell ref="SCG9:SCG12"/>
    <mergeCell ref="SCK9:SCK12"/>
    <mergeCell ref="SCO9:SCO12"/>
    <mergeCell ref="SCS9:SCS12"/>
    <mergeCell ref="SCW9:SCW12"/>
    <mergeCell ref="SBM9:SBM12"/>
    <mergeCell ref="SBQ9:SBQ12"/>
    <mergeCell ref="SBU9:SBU12"/>
    <mergeCell ref="SBY9:SBY12"/>
    <mergeCell ref="SCC9:SCC12"/>
    <mergeCell ref="SAS9:SAS12"/>
    <mergeCell ref="SAW9:SAW12"/>
    <mergeCell ref="SBA9:SBA12"/>
    <mergeCell ref="SBE9:SBE12"/>
    <mergeCell ref="SBI9:SBI12"/>
    <mergeCell ref="RZY9:RZY12"/>
    <mergeCell ref="SAC9:SAC12"/>
    <mergeCell ref="SAG9:SAG12"/>
    <mergeCell ref="SAK9:SAK12"/>
    <mergeCell ref="SAO9:SAO12"/>
    <mergeCell ref="RZE9:RZE12"/>
    <mergeCell ref="RZI9:RZI12"/>
    <mergeCell ref="RZM9:RZM12"/>
    <mergeCell ref="RZQ9:RZQ12"/>
    <mergeCell ref="RZU9:RZU12"/>
    <mergeCell ref="RYK9:RYK12"/>
    <mergeCell ref="RYO9:RYO12"/>
    <mergeCell ref="RYS9:RYS12"/>
    <mergeCell ref="RYW9:RYW12"/>
    <mergeCell ref="RZA9:RZA12"/>
    <mergeCell ref="RXQ9:RXQ12"/>
    <mergeCell ref="RXU9:RXU12"/>
    <mergeCell ref="RXY9:RXY12"/>
    <mergeCell ref="RYC9:RYC12"/>
    <mergeCell ref="RYG9:RYG12"/>
    <mergeCell ref="RWW9:RWW12"/>
    <mergeCell ref="RXA9:RXA12"/>
    <mergeCell ref="RXE9:RXE12"/>
    <mergeCell ref="RXI9:RXI12"/>
    <mergeCell ref="RXM9:RXM12"/>
    <mergeCell ref="RWC9:RWC12"/>
    <mergeCell ref="RWG9:RWG12"/>
    <mergeCell ref="RWK9:RWK12"/>
    <mergeCell ref="RWO9:RWO12"/>
    <mergeCell ref="RWS9:RWS12"/>
    <mergeCell ref="RVI9:RVI12"/>
    <mergeCell ref="RVM9:RVM12"/>
    <mergeCell ref="RVQ9:RVQ12"/>
    <mergeCell ref="RVU9:RVU12"/>
    <mergeCell ref="RVY9:RVY12"/>
    <mergeCell ref="RUO9:RUO12"/>
    <mergeCell ref="RUS9:RUS12"/>
    <mergeCell ref="RUW9:RUW12"/>
    <mergeCell ref="RVA9:RVA12"/>
    <mergeCell ref="RVE9:RVE12"/>
    <mergeCell ref="RTU9:RTU12"/>
    <mergeCell ref="RTY9:RTY12"/>
    <mergeCell ref="RUC9:RUC12"/>
    <mergeCell ref="RUG9:RUG12"/>
    <mergeCell ref="RUK9:RUK12"/>
    <mergeCell ref="RTA9:RTA12"/>
    <mergeCell ref="RTE9:RTE12"/>
    <mergeCell ref="RTI9:RTI12"/>
    <mergeCell ref="RTM9:RTM12"/>
    <mergeCell ref="RTQ9:RTQ12"/>
    <mergeCell ref="RSG9:RSG12"/>
    <mergeCell ref="RSK9:RSK12"/>
    <mergeCell ref="RSO9:RSO12"/>
    <mergeCell ref="RSS9:RSS12"/>
    <mergeCell ref="RSW9:RSW12"/>
    <mergeCell ref="RRM9:RRM12"/>
    <mergeCell ref="RRQ9:RRQ12"/>
    <mergeCell ref="RRU9:RRU12"/>
    <mergeCell ref="RRY9:RRY12"/>
    <mergeCell ref="RSC9:RSC12"/>
    <mergeCell ref="RQS9:RQS12"/>
    <mergeCell ref="RQW9:RQW12"/>
    <mergeCell ref="RRA9:RRA12"/>
    <mergeCell ref="RRE9:RRE12"/>
    <mergeCell ref="RRI9:RRI12"/>
    <mergeCell ref="RPY9:RPY12"/>
    <mergeCell ref="RQC9:RQC12"/>
    <mergeCell ref="RQG9:RQG12"/>
    <mergeCell ref="RQK9:RQK12"/>
    <mergeCell ref="RQO9:RQO12"/>
    <mergeCell ref="RPE9:RPE12"/>
    <mergeCell ref="RPI9:RPI12"/>
    <mergeCell ref="RPM9:RPM12"/>
    <mergeCell ref="RPQ9:RPQ12"/>
    <mergeCell ref="RPU9:RPU12"/>
    <mergeCell ref="ROK9:ROK12"/>
    <mergeCell ref="ROO9:ROO12"/>
    <mergeCell ref="ROS9:ROS12"/>
    <mergeCell ref="ROW9:ROW12"/>
    <mergeCell ref="RPA9:RPA12"/>
    <mergeCell ref="RNQ9:RNQ12"/>
    <mergeCell ref="RNU9:RNU12"/>
    <mergeCell ref="RNY9:RNY12"/>
    <mergeCell ref="ROC9:ROC12"/>
    <mergeCell ref="ROG9:ROG12"/>
    <mergeCell ref="RMW9:RMW12"/>
    <mergeCell ref="RNA9:RNA12"/>
    <mergeCell ref="RNE9:RNE12"/>
    <mergeCell ref="RNI9:RNI12"/>
    <mergeCell ref="RNM9:RNM12"/>
    <mergeCell ref="RMC9:RMC12"/>
    <mergeCell ref="RMG9:RMG12"/>
    <mergeCell ref="RMK9:RMK12"/>
    <mergeCell ref="RMO9:RMO12"/>
    <mergeCell ref="RMS9:RMS12"/>
    <mergeCell ref="RLI9:RLI12"/>
    <mergeCell ref="RLM9:RLM12"/>
    <mergeCell ref="RLQ9:RLQ12"/>
    <mergeCell ref="RLU9:RLU12"/>
    <mergeCell ref="RLY9:RLY12"/>
    <mergeCell ref="RKO9:RKO12"/>
    <mergeCell ref="RKS9:RKS12"/>
    <mergeCell ref="RKW9:RKW12"/>
    <mergeCell ref="RLA9:RLA12"/>
    <mergeCell ref="RLE9:RLE12"/>
    <mergeCell ref="RJU9:RJU12"/>
    <mergeCell ref="RJY9:RJY12"/>
    <mergeCell ref="RKC9:RKC12"/>
    <mergeCell ref="RKG9:RKG12"/>
    <mergeCell ref="RKK9:RKK12"/>
    <mergeCell ref="RJA9:RJA12"/>
    <mergeCell ref="RJE9:RJE12"/>
    <mergeCell ref="RJI9:RJI12"/>
    <mergeCell ref="RJM9:RJM12"/>
    <mergeCell ref="RJQ9:RJQ12"/>
    <mergeCell ref="RIG9:RIG12"/>
    <mergeCell ref="RIK9:RIK12"/>
    <mergeCell ref="RIO9:RIO12"/>
    <mergeCell ref="RIS9:RIS12"/>
    <mergeCell ref="RIW9:RIW12"/>
    <mergeCell ref="RHM9:RHM12"/>
    <mergeCell ref="RHQ9:RHQ12"/>
    <mergeCell ref="RHU9:RHU12"/>
    <mergeCell ref="RHY9:RHY12"/>
    <mergeCell ref="RIC9:RIC12"/>
    <mergeCell ref="RGS9:RGS12"/>
    <mergeCell ref="RGW9:RGW12"/>
    <mergeCell ref="RHA9:RHA12"/>
    <mergeCell ref="RHE9:RHE12"/>
    <mergeCell ref="RHI9:RHI12"/>
    <mergeCell ref="RFY9:RFY12"/>
    <mergeCell ref="RGC9:RGC12"/>
    <mergeCell ref="RGG9:RGG12"/>
    <mergeCell ref="RGK9:RGK12"/>
    <mergeCell ref="RGO9:RGO12"/>
    <mergeCell ref="RFE9:RFE12"/>
    <mergeCell ref="RFI9:RFI12"/>
    <mergeCell ref="RFM9:RFM12"/>
    <mergeCell ref="RFQ9:RFQ12"/>
    <mergeCell ref="RFU9:RFU12"/>
    <mergeCell ref="REK9:REK12"/>
    <mergeCell ref="REO9:REO12"/>
    <mergeCell ref="RES9:RES12"/>
    <mergeCell ref="REW9:REW12"/>
    <mergeCell ref="RFA9:RFA12"/>
    <mergeCell ref="RDQ9:RDQ12"/>
    <mergeCell ref="RDU9:RDU12"/>
    <mergeCell ref="RDY9:RDY12"/>
    <mergeCell ref="REC9:REC12"/>
    <mergeCell ref="REG9:REG12"/>
    <mergeCell ref="RCW9:RCW12"/>
    <mergeCell ref="RDA9:RDA12"/>
    <mergeCell ref="RDE9:RDE12"/>
    <mergeCell ref="RDI9:RDI12"/>
    <mergeCell ref="RDM9:RDM12"/>
    <mergeCell ref="RCC9:RCC12"/>
    <mergeCell ref="RCG9:RCG12"/>
    <mergeCell ref="RCK9:RCK12"/>
    <mergeCell ref="RCO9:RCO12"/>
    <mergeCell ref="RCS9:RCS12"/>
    <mergeCell ref="RBI9:RBI12"/>
    <mergeCell ref="RBM9:RBM12"/>
    <mergeCell ref="RBQ9:RBQ12"/>
    <mergeCell ref="RBU9:RBU12"/>
    <mergeCell ref="RBY9:RBY12"/>
    <mergeCell ref="RAO9:RAO12"/>
    <mergeCell ref="RAS9:RAS12"/>
    <mergeCell ref="RAW9:RAW12"/>
    <mergeCell ref="RBA9:RBA12"/>
    <mergeCell ref="RBE9:RBE12"/>
    <mergeCell ref="QZU9:QZU12"/>
    <mergeCell ref="QZY9:QZY12"/>
    <mergeCell ref="RAC9:RAC12"/>
    <mergeCell ref="RAG9:RAG12"/>
    <mergeCell ref="RAK9:RAK12"/>
    <mergeCell ref="QZA9:QZA12"/>
    <mergeCell ref="QZE9:QZE12"/>
    <mergeCell ref="QZI9:QZI12"/>
    <mergeCell ref="QZM9:QZM12"/>
    <mergeCell ref="QZQ9:QZQ12"/>
    <mergeCell ref="QYG9:QYG12"/>
    <mergeCell ref="QYK9:QYK12"/>
    <mergeCell ref="QYO9:QYO12"/>
    <mergeCell ref="QYS9:QYS12"/>
    <mergeCell ref="QYW9:QYW12"/>
    <mergeCell ref="QXM9:QXM12"/>
    <mergeCell ref="QXQ9:QXQ12"/>
    <mergeCell ref="QXU9:QXU12"/>
    <mergeCell ref="QXY9:QXY12"/>
    <mergeCell ref="QYC9:QYC12"/>
    <mergeCell ref="QWS9:QWS12"/>
    <mergeCell ref="QWW9:QWW12"/>
    <mergeCell ref="QXA9:QXA12"/>
    <mergeCell ref="QXE9:QXE12"/>
    <mergeCell ref="QXI9:QXI12"/>
    <mergeCell ref="QVY9:QVY12"/>
    <mergeCell ref="QWC9:QWC12"/>
    <mergeCell ref="QWG9:QWG12"/>
    <mergeCell ref="QWK9:QWK12"/>
    <mergeCell ref="QWO9:QWO12"/>
    <mergeCell ref="QVE9:QVE12"/>
    <mergeCell ref="QVI9:QVI12"/>
    <mergeCell ref="QVM9:QVM12"/>
    <mergeCell ref="QVQ9:QVQ12"/>
    <mergeCell ref="QVU9:QVU12"/>
    <mergeCell ref="QUK9:QUK12"/>
    <mergeCell ref="QUO9:QUO12"/>
    <mergeCell ref="QUS9:QUS12"/>
    <mergeCell ref="QUW9:QUW12"/>
    <mergeCell ref="QVA9:QVA12"/>
    <mergeCell ref="QTQ9:QTQ12"/>
    <mergeCell ref="QTU9:QTU12"/>
    <mergeCell ref="QTY9:QTY12"/>
    <mergeCell ref="QUC9:QUC12"/>
    <mergeCell ref="QUG9:QUG12"/>
    <mergeCell ref="QSW9:QSW12"/>
    <mergeCell ref="QTA9:QTA12"/>
    <mergeCell ref="QTE9:QTE12"/>
    <mergeCell ref="QTI9:QTI12"/>
    <mergeCell ref="QTM9:QTM12"/>
    <mergeCell ref="QSC9:QSC12"/>
    <mergeCell ref="QSG9:QSG12"/>
    <mergeCell ref="QSK9:QSK12"/>
    <mergeCell ref="QSO9:QSO12"/>
    <mergeCell ref="QSS9:QSS12"/>
    <mergeCell ref="QRI9:QRI12"/>
    <mergeCell ref="QRM9:QRM12"/>
    <mergeCell ref="QRQ9:QRQ12"/>
    <mergeCell ref="QRU9:QRU12"/>
    <mergeCell ref="QRY9:QRY12"/>
    <mergeCell ref="QQO9:QQO12"/>
    <mergeCell ref="QQS9:QQS12"/>
    <mergeCell ref="QQW9:QQW12"/>
    <mergeCell ref="QRA9:QRA12"/>
    <mergeCell ref="QRE9:QRE12"/>
    <mergeCell ref="QPU9:QPU12"/>
    <mergeCell ref="QPY9:QPY12"/>
    <mergeCell ref="QQC9:QQC12"/>
    <mergeCell ref="QQG9:QQG12"/>
    <mergeCell ref="QQK9:QQK12"/>
    <mergeCell ref="QPA9:QPA12"/>
    <mergeCell ref="QPE9:QPE12"/>
    <mergeCell ref="QPI9:QPI12"/>
    <mergeCell ref="QPM9:QPM12"/>
    <mergeCell ref="QPQ9:QPQ12"/>
    <mergeCell ref="QOG9:QOG12"/>
    <mergeCell ref="QOK9:QOK12"/>
    <mergeCell ref="QOO9:QOO12"/>
    <mergeCell ref="QOS9:QOS12"/>
    <mergeCell ref="QOW9:QOW12"/>
    <mergeCell ref="QNM9:QNM12"/>
    <mergeCell ref="QNQ9:QNQ12"/>
    <mergeCell ref="QNU9:QNU12"/>
    <mergeCell ref="QNY9:QNY12"/>
    <mergeCell ref="QOC9:QOC12"/>
    <mergeCell ref="QMS9:QMS12"/>
    <mergeCell ref="QMW9:QMW12"/>
    <mergeCell ref="QNA9:QNA12"/>
    <mergeCell ref="QNE9:QNE12"/>
    <mergeCell ref="QNI9:QNI12"/>
    <mergeCell ref="QLY9:QLY12"/>
    <mergeCell ref="QMC9:QMC12"/>
    <mergeCell ref="QMG9:QMG12"/>
    <mergeCell ref="QMK9:QMK12"/>
    <mergeCell ref="QMO9:QMO12"/>
    <mergeCell ref="QLE9:QLE12"/>
    <mergeCell ref="QLI9:QLI12"/>
    <mergeCell ref="QLM9:QLM12"/>
    <mergeCell ref="QLQ9:QLQ12"/>
    <mergeCell ref="QLU9:QLU12"/>
    <mergeCell ref="QKK9:QKK12"/>
    <mergeCell ref="QKO9:QKO12"/>
    <mergeCell ref="QKS9:QKS12"/>
    <mergeCell ref="QKW9:QKW12"/>
    <mergeCell ref="QLA9:QLA12"/>
    <mergeCell ref="QJQ9:QJQ12"/>
    <mergeCell ref="QJU9:QJU12"/>
    <mergeCell ref="QJY9:QJY12"/>
    <mergeCell ref="QKC9:QKC12"/>
    <mergeCell ref="QKG9:QKG12"/>
    <mergeCell ref="QIW9:QIW12"/>
    <mergeCell ref="QJA9:QJA12"/>
    <mergeCell ref="QJE9:QJE12"/>
    <mergeCell ref="QJI9:QJI12"/>
    <mergeCell ref="QJM9:QJM12"/>
    <mergeCell ref="QIC9:QIC12"/>
    <mergeCell ref="QIG9:QIG12"/>
    <mergeCell ref="QIK9:QIK12"/>
    <mergeCell ref="QIO9:QIO12"/>
    <mergeCell ref="QIS9:QIS12"/>
    <mergeCell ref="QHI9:QHI12"/>
    <mergeCell ref="QHM9:QHM12"/>
    <mergeCell ref="QHQ9:QHQ12"/>
    <mergeCell ref="QHU9:QHU12"/>
    <mergeCell ref="QHY9:QHY12"/>
    <mergeCell ref="QGO9:QGO12"/>
    <mergeCell ref="QGS9:QGS12"/>
    <mergeCell ref="QGW9:QGW12"/>
    <mergeCell ref="QHA9:QHA12"/>
    <mergeCell ref="QHE9:QHE12"/>
    <mergeCell ref="QFU9:QFU12"/>
    <mergeCell ref="QFY9:QFY12"/>
    <mergeCell ref="QGC9:QGC12"/>
    <mergeCell ref="QGG9:QGG12"/>
    <mergeCell ref="QGK9:QGK12"/>
    <mergeCell ref="QFA9:QFA12"/>
    <mergeCell ref="QFE9:QFE12"/>
    <mergeCell ref="QFI9:QFI12"/>
    <mergeCell ref="QFM9:QFM12"/>
    <mergeCell ref="QFQ9:QFQ12"/>
    <mergeCell ref="QEG9:QEG12"/>
    <mergeCell ref="QEK9:QEK12"/>
    <mergeCell ref="QEO9:QEO12"/>
    <mergeCell ref="QES9:QES12"/>
    <mergeCell ref="QEW9:QEW12"/>
    <mergeCell ref="QDM9:QDM12"/>
    <mergeCell ref="QDQ9:QDQ12"/>
    <mergeCell ref="QDU9:QDU12"/>
    <mergeCell ref="QDY9:QDY12"/>
    <mergeCell ref="QEC9:QEC12"/>
    <mergeCell ref="QCS9:QCS12"/>
    <mergeCell ref="QCW9:QCW12"/>
    <mergeCell ref="QDA9:QDA12"/>
    <mergeCell ref="QDE9:QDE12"/>
    <mergeCell ref="QDI9:QDI12"/>
    <mergeCell ref="QBY9:QBY12"/>
    <mergeCell ref="QCC9:QCC12"/>
    <mergeCell ref="QCG9:QCG12"/>
    <mergeCell ref="QCK9:QCK12"/>
    <mergeCell ref="QCO9:QCO12"/>
    <mergeCell ref="QBE9:QBE12"/>
    <mergeCell ref="QBI9:QBI12"/>
    <mergeCell ref="QBM9:QBM12"/>
    <mergeCell ref="QBQ9:QBQ12"/>
    <mergeCell ref="QBU9:QBU12"/>
    <mergeCell ref="QAK9:QAK12"/>
    <mergeCell ref="QAO9:QAO12"/>
    <mergeCell ref="QAS9:QAS12"/>
    <mergeCell ref="QAW9:QAW12"/>
    <mergeCell ref="QBA9:QBA12"/>
    <mergeCell ref="PZQ9:PZQ12"/>
    <mergeCell ref="PZU9:PZU12"/>
    <mergeCell ref="PZY9:PZY12"/>
    <mergeCell ref="QAC9:QAC12"/>
    <mergeCell ref="QAG9:QAG12"/>
    <mergeCell ref="PYW9:PYW12"/>
    <mergeCell ref="PZA9:PZA12"/>
    <mergeCell ref="PZE9:PZE12"/>
    <mergeCell ref="PZI9:PZI12"/>
    <mergeCell ref="PZM9:PZM12"/>
    <mergeCell ref="PYC9:PYC12"/>
    <mergeCell ref="PYG9:PYG12"/>
    <mergeCell ref="PYK9:PYK12"/>
    <mergeCell ref="PYO9:PYO12"/>
    <mergeCell ref="PYS9:PYS12"/>
    <mergeCell ref="PXI9:PXI12"/>
    <mergeCell ref="PXM9:PXM12"/>
    <mergeCell ref="PXQ9:PXQ12"/>
    <mergeCell ref="PXU9:PXU12"/>
    <mergeCell ref="PXY9:PXY12"/>
    <mergeCell ref="PWO9:PWO12"/>
    <mergeCell ref="PWS9:PWS12"/>
    <mergeCell ref="PWW9:PWW12"/>
    <mergeCell ref="PXA9:PXA12"/>
    <mergeCell ref="PXE9:PXE12"/>
    <mergeCell ref="PVU9:PVU12"/>
    <mergeCell ref="PVY9:PVY12"/>
    <mergeCell ref="PWC9:PWC12"/>
    <mergeCell ref="PWG9:PWG12"/>
    <mergeCell ref="PWK9:PWK12"/>
    <mergeCell ref="PVA9:PVA12"/>
    <mergeCell ref="PVE9:PVE12"/>
    <mergeCell ref="PVI9:PVI12"/>
    <mergeCell ref="PVM9:PVM12"/>
    <mergeCell ref="PVQ9:PVQ12"/>
    <mergeCell ref="PUG9:PUG12"/>
    <mergeCell ref="PUK9:PUK12"/>
    <mergeCell ref="PUO9:PUO12"/>
    <mergeCell ref="PUS9:PUS12"/>
    <mergeCell ref="PUW9:PUW12"/>
    <mergeCell ref="PTM9:PTM12"/>
    <mergeCell ref="PTQ9:PTQ12"/>
    <mergeCell ref="PTU9:PTU12"/>
    <mergeCell ref="PTY9:PTY12"/>
    <mergeCell ref="PUC9:PUC12"/>
    <mergeCell ref="PSS9:PSS12"/>
    <mergeCell ref="PSW9:PSW12"/>
    <mergeCell ref="PTA9:PTA12"/>
    <mergeCell ref="PTE9:PTE12"/>
    <mergeCell ref="PTI9:PTI12"/>
    <mergeCell ref="PRY9:PRY12"/>
    <mergeCell ref="PSC9:PSC12"/>
    <mergeCell ref="PSG9:PSG12"/>
    <mergeCell ref="PSK9:PSK12"/>
    <mergeCell ref="PSO9:PSO12"/>
    <mergeCell ref="PRE9:PRE12"/>
    <mergeCell ref="PRI9:PRI12"/>
    <mergeCell ref="PRM9:PRM12"/>
    <mergeCell ref="PRQ9:PRQ12"/>
    <mergeCell ref="PRU9:PRU12"/>
    <mergeCell ref="PQK9:PQK12"/>
    <mergeCell ref="PQO9:PQO12"/>
    <mergeCell ref="PQS9:PQS12"/>
    <mergeCell ref="PQW9:PQW12"/>
    <mergeCell ref="PRA9:PRA12"/>
    <mergeCell ref="PPQ9:PPQ12"/>
    <mergeCell ref="PPU9:PPU12"/>
    <mergeCell ref="PPY9:PPY12"/>
    <mergeCell ref="PQC9:PQC12"/>
    <mergeCell ref="PQG9:PQG12"/>
    <mergeCell ref="POW9:POW12"/>
    <mergeCell ref="PPA9:PPA12"/>
    <mergeCell ref="PPE9:PPE12"/>
    <mergeCell ref="PPI9:PPI12"/>
    <mergeCell ref="PPM9:PPM12"/>
    <mergeCell ref="POC9:POC12"/>
    <mergeCell ref="POG9:POG12"/>
    <mergeCell ref="POK9:POK12"/>
    <mergeCell ref="POO9:POO12"/>
    <mergeCell ref="POS9:POS12"/>
    <mergeCell ref="PNI9:PNI12"/>
    <mergeCell ref="PNM9:PNM12"/>
    <mergeCell ref="PNQ9:PNQ12"/>
    <mergeCell ref="PNU9:PNU12"/>
    <mergeCell ref="PNY9:PNY12"/>
    <mergeCell ref="PMO9:PMO12"/>
    <mergeCell ref="PMS9:PMS12"/>
    <mergeCell ref="PMW9:PMW12"/>
    <mergeCell ref="PNA9:PNA12"/>
    <mergeCell ref="PNE9:PNE12"/>
    <mergeCell ref="PLU9:PLU12"/>
    <mergeCell ref="PLY9:PLY12"/>
    <mergeCell ref="PMC9:PMC12"/>
    <mergeCell ref="PMG9:PMG12"/>
    <mergeCell ref="PMK9:PMK12"/>
    <mergeCell ref="PLA9:PLA12"/>
    <mergeCell ref="PLE9:PLE12"/>
    <mergeCell ref="PLI9:PLI12"/>
    <mergeCell ref="PLM9:PLM12"/>
    <mergeCell ref="PLQ9:PLQ12"/>
    <mergeCell ref="PKG9:PKG12"/>
    <mergeCell ref="PKK9:PKK12"/>
    <mergeCell ref="PKO9:PKO12"/>
    <mergeCell ref="PKS9:PKS12"/>
    <mergeCell ref="PKW9:PKW12"/>
    <mergeCell ref="PJM9:PJM12"/>
    <mergeCell ref="PJQ9:PJQ12"/>
    <mergeCell ref="PJU9:PJU12"/>
    <mergeCell ref="PJY9:PJY12"/>
    <mergeCell ref="PKC9:PKC12"/>
    <mergeCell ref="PIS9:PIS12"/>
    <mergeCell ref="PIW9:PIW12"/>
    <mergeCell ref="PJA9:PJA12"/>
    <mergeCell ref="PJE9:PJE12"/>
    <mergeCell ref="PJI9:PJI12"/>
    <mergeCell ref="PHY9:PHY12"/>
    <mergeCell ref="PIC9:PIC12"/>
    <mergeCell ref="PIG9:PIG12"/>
    <mergeCell ref="PIK9:PIK12"/>
    <mergeCell ref="PIO9:PIO12"/>
    <mergeCell ref="PHE9:PHE12"/>
    <mergeCell ref="PHI9:PHI12"/>
    <mergeCell ref="PHM9:PHM12"/>
    <mergeCell ref="PHQ9:PHQ12"/>
    <mergeCell ref="PHU9:PHU12"/>
    <mergeCell ref="PGK9:PGK12"/>
    <mergeCell ref="PGO9:PGO12"/>
    <mergeCell ref="PGS9:PGS12"/>
    <mergeCell ref="PGW9:PGW12"/>
    <mergeCell ref="PHA9:PHA12"/>
    <mergeCell ref="PFQ9:PFQ12"/>
    <mergeCell ref="PFU9:PFU12"/>
    <mergeCell ref="PFY9:PFY12"/>
    <mergeCell ref="PGC9:PGC12"/>
    <mergeCell ref="PGG9:PGG12"/>
    <mergeCell ref="PEW9:PEW12"/>
    <mergeCell ref="PFA9:PFA12"/>
    <mergeCell ref="PFE9:PFE12"/>
    <mergeCell ref="PFI9:PFI12"/>
    <mergeCell ref="PFM9:PFM12"/>
    <mergeCell ref="PEC9:PEC12"/>
    <mergeCell ref="PEG9:PEG12"/>
    <mergeCell ref="PEK9:PEK12"/>
    <mergeCell ref="PEO9:PEO12"/>
    <mergeCell ref="PES9:PES12"/>
    <mergeCell ref="PDI9:PDI12"/>
    <mergeCell ref="PDM9:PDM12"/>
    <mergeCell ref="PDQ9:PDQ12"/>
    <mergeCell ref="PDU9:PDU12"/>
    <mergeCell ref="PDY9:PDY12"/>
    <mergeCell ref="PCO9:PCO12"/>
    <mergeCell ref="PCS9:PCS12"/>
    <mergeCell ref="PCW9:PCW12"/>
    <mergeCell ref="PDA9:PDA12"/>
    <mergeCell ref="PDE9:PDE12"/>
    <mergeCell ref="PBU9:PBU12"/>
    <mergeCell ref="PBY9:PBY12"/>
    <mergeCell ref="PCC9:PCC12"/>
    <mergeCell ref="PCG9:PCG12"/>
    <mergeCell ref="PCK9:PCK12"/>
    <mergeCell ref="PBA9:PBA12"/>
    <mergeCell ref="PBE9:PBE12"/>
    <mergeCell ref="PBI9:PBI12"/>
    <mergeCell ref="PBM9:PBM12"/>
    <mergeCell ref="PBQ9:PBQ12"/>
    <mergeCell ref="PAG9:PAG12"/>
    <mergeCell ref="PAK9:PAK12"/>
    <mergeCell ref="PAO9:PAO12"/>
    <mergeCell ref="PAS9:PAS12"/>
    <mergeCell ref="PAW9:PAW12"/>
    <mergeCell ref="OZM9:OZM12"/>
    <mergeCell ref="OZQ9:OZQ12"/>
    <mergeCell ref="OZU9:OZU12"/>
    <mergeCell ref="OZY9:OZY12"/>
    <mergeCell ref="PAC9:PAC12"/>
    <mergeCell ref="OYS9:OYS12"/>
    <mergeCell ref="OYW9:OYW12"/>
    <mergeCell ref="OZA9:OZA12"/>
    <mergeCell ref="OZE9:OZE12"/>
    <mergeCell ref="OZI9:OZI12"/>
    <mergeCell ref="OXY9:OXY12"/>
    <mergeCell ref="OYC9:OYC12"/>
    <mergeCell ref="OYG9:OYG12"/>
    <mergeCell ref="OYK9:OYK12"/>
    <mergeCell ref="OYO9:OYO12"/>
    <mergeCell ref="OXE9:OXE12"/>
    <mergeCell ref="OXI9:OXI12"/>
    <mergeCell ref="OXM9:OXM12"/>
    <mergeCell ref="OXQ9:OXQ12"/>
    <mergeCell ref="OXU9:OXU12"/>
    <mergeCell ref="OWK9:OWK12"/>
    <mergeCell ref="OWO9:OWO12"/>
    <mergeCell ref="OWS9:OWS12"/>
    <mergeCell ref="OWW9:OWW12"/>
    <mergeCell ref="OXA9:OXA12"/>
    <mergeCell ref="OVQ9:OVQ12"/>
    <mergeCell ref="OVU9:OVU12"/>
    <mergeCell ref="OVY9:OVY12"/>
    <mergeCell ref="OWC9:OWC12"/>
    <mergeCell ref="OWG9:OWG12"/>
    <mergeCell ref="OUW9:OUW12"/>
    <mergeCell ref="OVA9:OVA12"/>
    <mergeCell ref="OVE9:OVE12"/>
    <mergeCell ref="OVI9:OVI12"/>
    <mergeCell ref="OVM9:OVM12"/>
    <mergeCell ref="OUC9:OUC12"/>
    <mergeCell ref="OUG9:OUG12"/>
    <mergeCell ref="OUK9:OUK12"/>
    <mergeCell ref="OUO9:OUO12"/>
    <mergeCell ref="OUS9:OUS12"/>
    <mergeCell ref="OTI9:OTI12"/>
    <mergeCell ref="OTM9:OTM12"/>
    <mergeCell ref="OTQ9:OTQ12"/>
    <mergeCell ref="OTU9:OTU12"/>
    <mergeCell ref="OTY9:OTY12"/>
    <mergeCell ref="OSO9:OSO12"/>
    <mergeCell ref="OSS9:OSS12"/>
    <mergeCell ref="OSW9:OSW12"/>
    <mergeCell ref="OTA9:OTA12"/>
    <mergeCell ref="OTE9:OTE12"/>
    <mergeCell ref="ORU9:ORU12"/>
    <mergeCell ref="ORY9:ORY12"/>
    <mergeCell ref="OSC9:OSC12"/>
    <mergeCell ref="OSG9:OSG12"/>
    <mergeCell ref="OSK9:OSK12"/>
    <mergeCell ref="ORA9:ORA12"/>
    <mergeCell ref="ORE9:ORE12"/>
    <mergeCell ref="ORI9:ORI12"/>
    <mergeCell ref="ORM9:ORM12"/>
    <mergeCell ref="ORQ9:ORQ12"/>
    <mergeCell ref="OQG9:OQG12"/>
    <mergeCell ref="OQK9:OQK12"/>
    <mergeCell ref="OQO9:OQO12"/>
    <mergeCell ref="OQS9:OQS12"/>
    <mergeCell ref="OQW9:OQW12"/>
    <mergeCell ref="OPM9:OPM12"/>
    <mergeCell ref="OPQ9:OPQ12"/>
    <mergeCell ref="OPU9:OPU12"/>
    <mergeCell ref="OPY9:OPY12"/>
    <mergeCell ref="OQC9:OQC12"/>
    <mergeCell ref="OOS9:OOS12"/>
    <mergeCell ref="OOW9:OOW12"/>
    <mergeCell ref="OPA9:OPA12"/>
    <mergeCell ref="OPE9:OPE12"/>
    <mergeCell ref="OPI9:OPI12"/>
    <mergeCell ref="ONY9:ONY12"/>
    <mergeCell ref="OOC9:OOC12"/>
    <mergeCell ref="OOG9:OOG12"/>
    <mergeCell ref="OOK9:OOK12"/>
    <mergeCell ref="OOO9:OOO12"/>
    <mergeCell ref="ONE9:ONE12"/>
    <mergeCell ref="ONI9:ONI12"/>
    <mergeCell ref="ONM9:ONM12"/>
    <mergeCell ref="ONQ9:ONQ12"/>
    <mergeCell ref="ONU9:ONU12"/>
    <mergeCell ref="OMK9:OMK12"/>
    <mergeCell ref="OMO9:OMO12"/>
    <mergeCell ref="OMS9:OMS12"/>
    <mergeCell ref="OMW9:OMW12"/>
    <mergeCell ref="ONA9:ONA12"/>
    <mergeCell ref="OLQ9:OLQ12"/>
    <mergeCell ref="OLU9:OLU12"/>
    <mergeCell ref="OLY9:OLY12"/>
    <mergeCell ref="OMC9:OMC12"/>
    <mergeCell ref="OMG9:OMG12"/>
    <mergeCell ref="OKW9:OKW12"/>
    <mergeCell ref="OLA9:OLA12"/>
    <mergeCell ref="OLE9:OLE12"/>
    <mergeCell ref="OLI9:OLI12"/>
    <mergeCell ref="OLM9:OLM12"/>
    <mergeCell ref="OKC9:OKC12"/>
    <mergeCell ref="OKG9:OKG12"/>
    <mergeCell ref="OKK9:OKK12"/>
    <mergeCell ref="OKO9:OKO12"/>
    <mergeCell ref="OKS9:OKS12"/>
    <mergeCell ref="OJI9:OJI12"/>
    <mergeCell ref="OJM9:OJM12"/>
    <mergeCell ref="OJQ9:OJQ12"/>
    <mergeCell ref="OJU9:OJU12"/>
    <mergeCell ref="OJY9:OJY12"/>
    <mergeCell ref="OIO9:OIO12"/>
    <mergeCell ref="OIS9:OIS12"/>
    <mergeCell ref="OIW9:OIW12"/>
    <mergeCell ref="OJA9:OJA12"/>
    <mergeCell ref="OJE9:OJE12"/>
    <mergeCell ref="OHU9:OHU12"/>
    <mergeCell ref="OHY9:OHY12"/>
    <mergeCell ref="OIC9:OIC12"/>
    <mergeCell ref="OIG9:OIG12"/>
    <mergeCell ref="OIK9:OIK12"/>
    <mergeCell ref="OHA9:OHA12"/>
    <mergeCell ref="OHE9:OHE12"/>
    <mergeCell ref="OHI9:OHI12"/>
    <mergeCell ref="OHM9:OHM12"/>
    <mergeCell ref="OHQ9:OHQ12"/>
    <mergeCell ref="OGG9:OGG12"/>
    <mergeCell ref="OGK9:OGK12"/>
    <mergeCell ref="OGO9:OGO12"/>
    <mergeCell ref="OGS9:OGS12"/>
    <mergeCell ref="OGW9:OGW12"/>
    <mergeCell ref="OFM9:OFM12"/>
    <mergeCell ref="OFQ9:OFQ12"/>
    <mergeCell ref="OFU9:OFU12"/>
    <mergeCell ref="OFY9:OFY12"/>
    <mergeCell ref="OGC9:OGC12"/>
    <mergeCell ref="OES9:OES12"/>
    <mergeCell ref="OEW9:OEW12"/>
    <mergeCell ref="OFA9:OFA12"/>
    <mergeCell ref="OFE9:OFE12"/>
    <mergeCell ref="OFI9:OFI12"/>
    <mergeCell ref="ODY9:ODY12"/>
    <mergeCell ref="OEC9:OEC12"/>
    <mergeCell ref="OEG9:OEG12"/>
    <mergeCell ref="OEK9:OEK12"/>
    <mergeCell ref="OEO9:OEO12"/>
    <mergeCell ref="ODE9:ODE12"/>
    <mergeCell ref="ODI9:ODI12"/>
    <mergeCell ref="ODM9:ODM12"/>
    <mergeCell ref="ODQ9:ODQ12"/>
    <mergeCell ref="ODU9:ODU12"/>
    <mergeCell ref="OCK9:OCK12"/>
    <mergeCell ref="OCO9:OCO12"/>
    <mergeCell ref="OCS9:OCS12"/>
    <mergeCell ref="OCW9:OCW12"/>
    <mergeCell ref="ODA9:ODA12"/>
    <mergeCell ref="OBQ9:OBQ12"/>
    <mergeCell ref="OBU9:OBU12"/>
    <mergeCell ref="OBY9:OBY12"/>
    <mergeCell ref="OCC9:OCC12"/>
    <mergeCell ref="OCG9:OCG12"/>
    <mergeCell ref="OAW9:OAW12"/>
    <mergeCell ref="OBA9:OBA12"/>
    <mergeCell ref="OBE9:OBE12"/>
    <mergeCell ref="OBI9:OBI12"/>
    <mergeCell ref="OBM9:OBM12"/>
    <mergeCell ref="OAC9:OAC12"/>
    <mergeCell ref="OAG9:OAG12"/>
    <mergeCell ref="OAK9:OAK12"/>
    <mergeCell ref="OAO9:OAO12"/>
    <mergeCell ref="OAS9:OAS12"/>
    <mergeCell ref="NZI9:NZI12"/>
    <mergeCell ref="NZM9:NZM12"/>
    <mergeCell ref="NZQ9:NZQ12"/>
    <mergeCell ref="NZU9:NZU12"/>
    <mergeCell ref="NZY9:NZY12"/>
    <mergeCell ref="NYO9:NYO12"/>
    <mergeCell ref="NYS9:NYS12"/>
    <mergeCell ref="NYW9:NYW12"/>
    <mergeCell ref="NZA9:NZA12"/>
    <mergeCell ref="NZE9:NZE12"/>
    <mergeCell ref="NXU9:NXU12"/>
    <mergeCell ref="NXY9:NXY12"/>
    <mergeCell ref="NYC9:NYC12"/>
    <mergeCell ref="NYG9:NYG12"/>
    <mergeCell ref="NYK9:NYK12"/>
    <mergeCell ref="NXA9:NXA12"/>
    <mergeCell ref="NXE9:NXE12"/>
    <mergeCell ref="NXI9:NXI12"/>
    <mergeCell ref="NXM9:NXM12"/>
    <mergeCell ref="NXQ9:NXQ12"/>
    <mergeCell ref="NWG9:NWG12"/>
    <mergeCell ref="NWK9:NWK12"/>
    <mergeCell ref="NWO9:NWO12"/>
    <mergeCell ref="NWS9:NWS12"/>
    <mergeCell ref="NWW9:NWW12"/>
    <mergeCell ref="NVM9:NVM12"/>
    <mergeCell ref="NVQ9:NVQ12"/>
    <mergeCell ref="NVU9:NVU12"/>
    <mergeCell ref="NVY9:NVY12"/>
    <mergeCell ref="NWC9:NWC12"/>
    <mergeCell ref="NUS9:NUS12"/>
    <mergeCell ref="NUW9:NUW12"/>
    <mergeCell ref="NVA9:NVA12"/>
    <mergeCell ref="NVE9:NVE12"/>
    <mergeCell ref="NVI9:NVI12"/>
    <mergeCell ref="NTY9:NTY12"/>
    <mergeCell ref="NUC9:NUC12"/>
    <mergeCell ref="NUG9:NUG12"/>
    <mergeCell ref="NUK9:NUK12"/>
    <mergeCell ref="NUO9:NUO12"/>
    <mergeCell ref="NTE9:NTE12"/>
    <mergeCell ref="NTI9:NTI12"/>
    <mergeCell ref="NTM9:NTM12"/>
    <mergeCell ref="NTQ9:NTQ12"/>
    <mergeCell ref="NTU9:NTU12"/>
    <mergeCell ref="NSK9:NSK12"/>
    <mergeCell ref="NSO9:NSO12"/>
    <mergeCell ref="NSS9:NSS12"/>
    <mergeCell ref="NSW9:NSW12"/>
    <mergeCell ref="NTA9:NTA12"/>
    <mergeCell ref="NRQ9:NRQ12"/>
    <mergeCell ref="NRU9:NRU12"/>
    <mergeCell ref="NRY9:NRY12"/>
    <mergeCell ref="NSC9:NSC12"/>
    <mergeCell ref="NSG9:NSG12"/>
    <mergeCell ref="NQW9:NQW12"/>
    <mergeCell ref="NRA9:NRA12"/>
    <mergeCell ref="NRE9:NRE12"/>
    <mergeCell ref="NRI9:NRI12"/>
    <mergeCell ref="NRM9:NRM12"/>
    <mergeCell ref="NQC9:NQC12"/>
    <mergeCell ref="NQG9:NQG12"/>
    <mergeCell ref="NQK9:NQK12"/>
    <mergeCell ref="NQO9:NQO12"/>
    <mergeCell ref="NQS9:NQS12"/>
    <mergeCell ref="NPI9:NPI12"/>
    <mergeCell ref="NPM9:NPM12"/>
    <mergeCell ref="NPQ9:NPQ12"/>
    <mergeCell ref="NPU9:NPU12"/>
    <mergeCell ref="NPY9:NPY12"/>
    <mergeCell ref="NOO9:NOO12"/>
    <mergeCell ref="NOS9:NOS12"/>
    <mergeCell ref="NOW9:NOW12"/>
    <mergeCell ref="NPA9:NPA12"/>
    <mergeCell ref="NPE9:NPE12"/>
    <mergeCell ref="NNU9:NNU12"/>
    <mergeCell ref="NNY9:NNY12"/>
    <mergeCell ref="NOC9:NOC12"/>
    <mergeCell ref="NOG9:NOG12"/>
    <mergeCell ref="NOK9:NOK12"/>
    <mergeCell ref="NNA9:NNA12"/>
    <mergeCell ref="NNE9:NNE12"/>
    <mergeCell ref="NNI9:NNI12"/>
    <mergeCell ref="NNM9:NNM12"/>
    <mergeCell ref="NNQ9:NNQ12"/>
    <mergeCell ref="NMG9:NMG12"/>
    <mergeCell ref="NMK9:NMK12"/>
    <mergeCell ref="NMO9:NMO12"/>
    <mergeCell ref="NMS9:NMS12"/>
    <mergeCell ref="NMW9:NMW12"/>
    <mergeCell ref="NLM9:NLM12"/>
    <mergeCell ref="NLQ9:NLQ12"/>
    <mergeCell ref="NLU9:NLU12"/>
    <mergeCell ref="NLY9:NLY12"/>
    <mergeCell ref="NMC9:NMC12"/>
    <mergeCell ref="NKS9:NKS12"/>
    <mergeCell ref="NKW9:NKW12"/>
    <mergeCell ref="NLA9:NLA12"/>
    <mergeCell ref="NLE9:NLE12"/>
    <mergeCell ref="NLI9:NLI12"/>
    <mergeCell ref="NJY9:NJY12"/>
    <mergeCell ref="NKC9:NKC12"/>
    <mergeCell ref="NKG9:NKG12"/>
    <mergeCell ref="NKK9:NKK12"/>
    <mergeCell ref="NKO9:NKO12"/>
    <mergeCell ref="NJE9:NJE12"/>
    <mergeCell ref="NJI9:NJI12"/>
    <mergeCell ref="NJM9:NJM12"/>
    <mergeCell ref="NJQ9:NJQ12"/>
    <mergeCell ref="NJU9:NJU12"/>
    <mergeCell ref="NIK9:NIK12"/>
    <mergeCell ref="NIO9:NIO12"/>
    <mergeCell ref="NIS9:NIS12"/>
    <mergeCell ref="NIW9:NIW12"/>
    <mergeCell ref="NJA9:NJA12"/>
    <mergeCell ref="NHQ9:NHQ12"/>
    <mergeCell ref="NHU9:NHU12"/>
    <mergeCell ref="NHY9:NHY12"/>
    <mergeCell ref="NIC9:NIC12"/>
    <mergeCell ref="NIG9:NIG12"/>
    <mergeCell ref="NGW9:NGW12"/>
    <mergeCell ref="NHA9:NHA12"/>
    <mergeCell ref="NHE9:NHE12"/>
    <mergeCell ref="NHI9:NHI12"/>
    <mergeCell ref="NHM9:NHM12"/>
    <mergeCell ref="NGC9:NGC12"/>
    <mergeCell ref="NGG9:NGG12"/>
    <mergeCell ref="NGK9:NGK12"/>
    <mergeCell ref="NGO9:NGO12"/>
    <mergeCell ref="NGS9:NGS12"/>
    <mergeCell ref="NFI9:NFI12"/>
    <mergeCell ref="NFM9:NFM12"/>
    <mergeCell ref="NFQ9:NFQ12"/>
    <mergeCell ref="NFU9:NFU12"/>
    <mergeCell ref="NFY9:NFY12"/>
    <mergeCell ref="NEO9:NEO12"/>
    <mergeCell ref="NES9:NES12"/>
    <mergeCell ref="NEW9:NEW12"/>
    <mergeCell ref="NFA9:NFA12"/>
    <mergeCell ref="NFE9:NFE12"/>
    <mergeCell ref="NDU9:NDU12"/>
    <mergeCell ref="NDY9:NDY12"/>
    <mergeCell ref="NEC9:NEC12"/>
    <mergeCell ref="NEG9:NEG12"/>
    <mergeCell ref="NEK9:NEK12"/>
    <mergeCell ref="NDA9:NDA12"/>
    <mergeCell ref="NDE9:NDE12"/>
    <mergeCell ref="NDI9:NDI12"/>
    <mergeCell ref="NDM9:NDM12"/>
    <mergeCell ref="NDQ9:NDQ12"/>
    <mergeCell ref="NCG9:NCG12"/>
    <mergeCell ref="NCK9:NCK12"/>
    <mergeCell ref="NCO9:NCO12"/>
    <mergeCell ref="NCS9:NCS12"/>
    <mergeCell ref="NCW9:NCW12"/>
    <mergeCell ref="NBM9:NBM12"/>
    <mergeCell ref="NBQ9:NBQ12"/>
    <mergeCell ref="NBU9:NBU12"/>
    <mergeCell ref="NBY9:NBY12"/>
    <mergeCell ref="NCC9:NCC12"/>
    <mergeCell ref="NAS9:NAS12"/>
    <mergeCell ref="NAW9:NAW12"/>
    <mergeCell ref="NBA9:NBA12"/>
    <mergeCell ref="NBE9:NBE12"/>
    <mergeCell ref="NBI9:NBI12"/>
    <mergeCell ref="MZY9:MZY12"/>
    <mergeCell ref="NAC9:NAC12"/>
    <mergeCell ref="NAG9:NAG12"/>
    <mergeCell ref="NAK9:NAK12"/>
    <mergeCell ref="NAO9:NAO12"/>
    <mergeCell ref="MZE9:MZE12"/>
    <mergeCell ref="MZI9:MZI12"/>
    <mergeCell ref="MZM9:MZM12"/>
    <mergeCell ref="MZQ9:MZQ12"/>
    <mergeCell ref="MZU9:MZU12"/>
    <mergeCell ref="MYK9:MYK12"/>
    <mergeCell ref="MYO9:MYO12"/>
    <mergeCell ref="MYS9:MYS12"/>
    <mergeCell ref="MYW9:MYW12"/>
    <mergeCell ref="MZA9:MZA12"/>
    <mergeCell ref="MXQ9:MXQ12"/>
    <mergeCell ref="MXU9:MXU12"/>
    <mergeCell ref="MXY9:MXY12"/>
    <mergeCell ref="MYC9:MYC12"/>
    <mergeCell ref="MYG9:MYG12"/>
    <mergeCell ref="MWW9:MWW12"/>
    <mergeCell ref="MXA9:MXA12"/>
    <mergeCell ref="MXE9:MXE12"/>
    <mergeCell ref="MXI9:MXI12"/>
    <mergeCell ref="MXM9:MXM12"/>
    <mergeCell ref="MWC9:MWC12"/>
    <mergeCell ref="MWG9:MWG12"/>
    <mergeCell ref="MWK9:MWK12"/>
    <mergeCell ref="MWO9:MWO12"/>
    <mergeCell ref="MWS9:MWS12"/>
    <mergeCell ref="MVI9:MVI12"/>
    <mergeCell ref="MVM9:MVM12"/>
    <mergeCell ref="MVQ9:MVQ12"/>
    <mergeCell ref="MVU9:MVU12"/>
    <mergeCell ref="MVY9:MVY12"/>
    <mergeCell ref="MUO9:MUO12"/>
    <mergeCell ref="MUS9:MUS12"/>
    <mergeCell ref="MUW9:MUW12"/>
    <mergeCell ref="MVA9:MVA12"/>
    <mergeCell ref="MVE9:MVE12"/>
    <mergeCell ref="MTU9:MTU12"/>
    <mergeCell ref="MTY9:MTY12"/>
    <mergeCell ref="MUC9:MUC12"/>
    <mergeCell ref="MUG9:MUG12"/>
    <mergeCell ref="MUK9:MUK12"/>
    <mergeCell ref="MTA9:MTA12"/>
    <mergeCell ref="MTE9:MTE12"/>
    <mergeCell ref="MTI9:MTI12"/>
    <mergeCell ref="MTM9:MTM12"/>
    <mergeCell ref="MTQ9:MTQ12"/>
    <mergeCell ref="MSG9:MSG12"/>
    <mergeCell ref="MSK9:MSK12"/>
    <mergeCell ref="MSO9:MSO12"/>
    <mergeCell ref="MSS9:MSS12"/>
    <mergeCell ref="MSW9:MSW12"/>
    <mergeCell ref="MRM9:MRM12"/>
    <mergeCell ref="MRQ9:MRQ12"/>
    <mergeCell ref="MRU9:MRU12"/>
    <mergeCell ref="MRY9:MRY12"/>
    <mergeCell ref="MSC9:MSC12"/>
    <mergeCell ref="MQS9:MQS12"/>
    <mergeCell ref="MQW9:MQW12"/>
    <mergeCell ref="MRA9:MRA12"/>
    <mergeCell ref="MRE9:MRE12"/>
    <mergeCell ref="MRI9:MRI12"/>
    <mergeCell ref="MPY9:MPY12"/>
    <mergeCell ref="MQC9:MQC12"/>
    <mergeCell ref="MQG9:MQG12"/>
    <mergeCell ref="MQK9:MQK12"/>
    <mergeCell ref="MQO9:MQO12"/>
    <mergeCell ref="MPE9:MPE12"/>
    <mergeCell ref="MPI9:MPI12"/>
    <mergeCell ref="MPM9:MPM12"/>
    <mergeCell ref="MPQ9:MPQ12"/>
    <mergeCell ref="MPU9:MPU12"/>
    <mergeCell ref="MOK9:MOK12"/>
    <mergeCell ref="MOO9:MOO12"/>
    <mergeCell ref="MOS9:MOS12"/>
    <mergeCell ref="MOW9:MOW12"/>
    <mergeCell ref="MPA9:MPA12"/>
    <mergeCell ref="MNQ9:MNQ12"/>
    <mergeCell ref="MNU9:MNU12"/>
    <mergeCell ref="MNY9:MNY12"/>
    <mergeCell ref="MOC9:MOC12"/>
    <mergeCell ref="MOG9:MOG12"/>
    <mergeCell ref="MMW9:MMW12"/>
    <mergeCell ref="MNA9:MNA12"/>
    <mergeCell ref="MNE9:MNE12"/>
    <mergeCell ref="MNI9:MNI12"/>
    <mergeCell ref="MNM9:MNM12"/>
    <mergeCell ref="MMC9:MMC12"/>
    <mergeCell ref="MMG9:MMG12"/>
    <mergeCell ref="MMK9:MMK12"/>
    <mergeCell ref="MMO9:MMO12"/>
    <mergeCell ref="MMS9:MMS12"/>
    <mergeCell ref="MLI9:MLI12"/>
    <mergeCell ref="MLM9:MLM12"/>
    <mergeCell ref="MLQ9:MLQ12"/>
    <mergeCell ref="MLU9:MLU12"/>
    <mergeCell ref="MLY9:MLY12"/>
    <mergeCell ref="MKO9:MKO12"/>
    <mergeCell ref="MKS9:MKS12"/>
    <mergeCell ref="MKW9:MKW12"/>
    <mergeCell ref="MLA9:MLA12"/>
    <mergeCell ref="MLE9:MLE12"/>
    <mergeCell ref="MJU9:MJU12"/>
    <mergeCell ref="MJY9:MJY12"/>
    <mergeCell ref="MKC9:MKC12"/>
    <mergeCell ref="MKG9:MKG12"/>
    <mergeCell ref="MKK9:MKK12"/>
    <mergeCell ref="MJA9:MJA12"/>
    <mergeCell ref="MJE9:MJE12"/>
    <mergeCell ref="MJI9:MJI12"/>
    <mergeCell ref="MJM9:MJM12"/>
    <mergeCell ref="MJQ9:MJQ12"/>
    <mergeCell ref="MIG9:MIG12"/>
    <mergeCell ref="MIK9:MIK12"/>
    <mergeCell ref="MIO9:MIO12"/>
    <mergeCell ref="MIS9:MIS12"/>
    <mergeCell ref="MIW9:MIW12"/>
    <mergeCell ref="MHM9:MHM12"/>
    <mergeCell ref="MHQ9:MHQ12"/>
    <mergeCell ref="MHU9:MHU12"/>
    <mergeCell ref="MHY9:MHY12"/>
    <mergeCell ref="MIC9:MIC12"/>
    <mergeCell ref="MGS9:MGS12"/>
    <mergeCell ref="MGW9:MGW12"/>
    <mergeCell ref="MHA9:MHA12"/>
    <mergeCell ref="MHE9:MHE12"/>
    <mergeCell ref="MHI9:MHI12"/>
    <mergeCell ref="MFY9:MFY12"/>
    <mergeCell ref="MGC9:MGC12"/>
    <mergeCell ref="MGG9:MGG12"/>
    <mergeCell ref="MGK9:MGK12"/>
    <mergeCell ref="MGO9:MGO12"/>
    <mergeCell ref="MFE9:MFE12"/>
    <mergeCell ref="MFI9:MFI12"/>
    <mergeCell ref="MFM9:MFM12"/>
    <mergeCell ref="MFQ9:MFQ12"/>
    <mergeCell ref="MFU9:MFU12"/>
    <mergeCell ref="MEK9:MEK12"/>
    <mergeCell ref="MEO9:MEO12"/>
    <mergeCell ref="MES9:MES12"/>
    <mergeCell ref="MEW9:MEW12"/>
    <mergeCell ref="MFA9:MFA12"/>
    <mergeCell ref="MDQ9:MDQ12"/>
    <mergeCell ref="MDU9:MDU12"/>
    <mergeCell ref="MDY9:MDY12"/>
    <mergeCell ref="MEC9:MEC12"/>
    <mergeCell ref="MEG9:MEG12"/>
    <mergeCell ref="MCW9:MCW12"/>
    <mergeCell ref="MDA9:MDA12"/>
    <mergeCell ref="MDE9:MDE12"/>
    <mergeCell ref="MDI9:MDI12"/>
    <mergeCell ref="MDM9:MDM12"/>
    <mergeCell ref="MCC9:MCC12"/>
    <mergeCell ref="MCG9:MCG12"/>
    <mergeCell ref="MCK9:MCK12"/>
    <mergeCell ref="MCO9:MCO12"/>
    <mergeCell ref="MCS9:MCS12"/>
    <mergeCell ref="MBI9:MBI12"/>
    <mergeCell ref="MBM9:MBM12"/>
    <mergeCell ref="MBQ9:MBQ12"/>
    <mergeCell ref="MBU9:MBU12"/>
    <mergeCell ref="MBY9:MBY12"/>
    <mergeCell ref="MAO9:MAO12"/>
    <mergeCell ref="MAS9:MAS12"/>
    <mergeCell ref="MAW9:MAW12"/>
    <mergeCell ref="MBA9:MBA12"/>
    <mergeCell ref="MBE9:MBE12"/>
    <mergeCell ref="LZU9:LZU12"/>
    <mergeCell ref="LZY9:LZY12"/>
    <mergeCell ref="MAC9:MAC12"/>
    <mergeCell ref="MAG9:MAG12"/>
    <mergeCell ref="MAK9:MAK12"/>
    <mergeCell ref="LZA9:LZA12"/>
    <mergeCell ref="LZE9:LZE12"/>
    <mergeCell ref="LZI9:LZI12"/>
    <mergeCell ref="LZM9:LZM12"/>
    <mergeCell ref="LZQ9:LZQ12"/>
    <mergeCell ref="LYG9:LYG12"/>
    <mergeCell ref="LYK9:LYK12"/>
    <mergeCell ref="LYO9:LYO12"/>
    <mergeCell ref="LYS9:LYS12"/>
    <mergeCell ref="LYW9:LYW12"/>
    <mergeCell ref="LXM9:LXM12"/>
    <mergeCell ref="LXQ9:LXQ12"/>
    <mergeCell ref="LXU9:LXU12"/>
    <mergeCell ref="LXY9:LXY12"/>
    <mergeCell ref="LYC9:LYC12"/>
    <mergeCell ref="LWS9:LWS12"/>
    <mergeCell ref="LWW9:LWW12"/>
    <mergeCell ref="LXA9:LXA12"/>
    <mergeCell ref="LXE9:LXE12"/>
    <mergeCell ref="LXI9:LXI12"/>
    <mergeCell ref="LVY9:LVY12"/>
    <mergeCell ref="LWC9:LWC12"/>
    <mergeCell ref="LWG9:LWG12"/>
    <mergeCell ref="LWK9:LWK12"/>
    <mergeCell ref="LWO9:LWO12"/>
    <mergeCell ref="LVE9:LVE12"/>
    <mergeCell ref="LVI9:LVI12"/>
    <mergeCell ref="LVM9:LVM12"/>
    <mergeCell ref="LVQ9:LVQ12"/>
    <mergeCell ref="LVU9:LVU12"/>
    <mergeCell ref="LUK9:LUK12"/>
    <mergeCell ref="LUO9:LUO12"/>
    <mergeCell ref="LUS9:LUS12"/>
    <mergeCell ref="LUW9:LUW12"/>
    <mergeCell ref="LVA9:LVA12"/>
    <mergeCell ref="LTQ9:LTQ12"/>
    <mergeCell ref="LTU9:LTU12"/>
    <mergeCell ref="LTY9:LTY12"/>
    <mergeCell ref="LUC9:LUC12"/>
    <mergeCell ref="LUG9:LUG12"/>
    <mergeCell ref="LSW9:LSW12"/>
    <mergeCell ref="LTA9:LTA12"/>
    <mergeCell ref="LTE9:LTE12"/>
    <mergeCell ref="LTI9:LTI12"/>
    <mergeCell ref="LTM9:LTM12"/>
    <mergeCell ref="LSC9:LSC12"/>
    <mergeCell ref="LSG9:LSG12"/>
    <mergeCell ref="LSK9:LSK12"/>
    <mergeCell ref="LSO9:LSO12"/>
    <mergeCell ref="LSS9:LSS12"/>
    <mergeCell ref="LRI9:LRI12"/>
    <mergeCell ref="LRM9:LRM12"/>
    <mergeCell ref="LRQ9:LRQ12"/>
    <mergeCell ref="LRU9:LRU12"/>
    <mergeCell ref="LRY9:LRY12"/>
    <mergeCell ref="LQO9:LQO12"/>
    <mergeCell ref="LQS9:LQS12"/>
    <mergeCell ref="LQW9:LQW12"/>
    <mergeCell ref="LRA9:LRA12"/>
    <mergeCell ref="LRE9:LRE12"/>
    <mergeCell ref="LPU9:LPU12"/>
    <mergeCell ref="LPY9:LPY12"/>
    <mergeCell ref="LQC9:LQC12"/>
    <mergeCell ref="LQG9:LQG12"/>
    <mergeCell ref="LQK9:LQK12"/>
    <mergeCell ref="LPA9:LPA12"/>
    <mergeCell ref="LPE9:LPE12"/>
    <mergeCell ref="LPI9:LPI12"/>
    <mergeCell ref="LPM9:LPM12"/>
    <mergeCell ref="LPQ9:LPQ12"/>
    <mergeCell ref="LOG9:LOG12"/>
    <mergeCell ref="LOK9:LOK12"/>
    <mergeCell ref="LOO9:LOO12"/>
    <mergeCell ref="LOS9:LOS12"/>
    <mergeCell ref="LOW9:LOW12"/>
    <mergeCell ref="LNM9:LNM12"/>
    <mergeCell ref="LNQ9:LNQ12"/>
    <mergeCell ref="LNU9:LNU12"/>
    <mergeCell ref="LNY9:LNY12"/>
    <mergeCell ref="LOC9:LOC12"/>
    <mergeCell ref="LMS9:LMS12"/>
    <mergeCell ref="LMW9:LMW12"/>
    <mergeCell ref="LNA9:LNA12"/>
    <mergeCell ref="LNE9:LNE12"/>
    <mergeCell ref="LNI9:LNI12"/>
    <mergeCell ref="LLY9:LLY12"/>
    <mergeCell ref="LMC9:LMC12"/>
    <mergeCell ref="LMG9:LMG12"/>
    <mergeCell ref="LMK9:LMK12"/>
    <mergeCell ref="LMO9:LMO12"/>
    <mergeCell ref="LLE9:LLE12"/>
    <mergeCell ref="LLI9:LLI12"/>
    <mergeCell ref="LLM9:LLM12"/>
    <mergeCell ref="LLQ9:LLQ12"/>
    <mergeCell ref="LLU9:LLU12"/>
    <mergeCell ref="LKK9:LKK12"/>
    <mergeCell ref="LKO9:LKO12"/>
    <mergeCell ref="LKS9:LKS12"/>
    <mergeCell ref="LKW9:LKW12"/>
    <mergeCell ref="LLA9:LLA12"/>
    <mergeCell ref="LJQ9:LJQ12"/>
    <mergeCell ref="LJU9:LJU12"/>
    <mergeCell ref="LJY9:LJY12"/>
    <mergeCell ref="LKC9:LKC12"/>
    <mergeCell ref="LKG9:LKG12"/>
    <mergeCell ref="LIW9:LIW12"/>
    <mergeCell ref="LJA9:LJA12"/>
    <mergeCell ref="LJE9:LJE12"/>
    <mergeCell ref="LJI9:LJI12"/>
    <mergeCell ref="LJM9:LJM12"/>
    <mergeCell ref="LIC9:LIC12"/>
    <mergeCell ref="LIG9:LIG12"/>
    <mergeCell ref="LIK9:LIK12"/>
    <mergeCell ref="LIO9:LIO12"/>
    <mergeCell ref="LIS9:LIS12"/>
    <mergeCell ref="LHI9:LHI12"/>
    <mergeCell ref="LHM9:LHM12"/>
    <mergeCell ref="LHQ9:LHQ12"/>
    <mergeCell ref="LHU9:LHU12"/>
    <mergeCell ref="LHY9:LHY12"/>
    <mergeCell ref="LGO9:LGO12"/>
    <mergeCell ref="LGS9:LGS12"/>
    <mergeCell ref="LGW9:LGW12"/>
    <mergeCell ref="LHA9:LHA12"/>
    <mergeCell ref="LHE9:LHE12"/>
    <mergeCell ref="LFU9:LFU12"/>
    <mergeCell ref="LFY9:LFY12"/>
    <mergeCell ref="LGC9:LGC12"/>
    <mergeCell ref="LGG9:LGG12"/>
    <mergeCell ref="LGK9:LGK12"/>
    <mergeCell ref="LFA9:LFA12"/>
    <mergeCell ref="LFE9:LFE12"/>
    <mergeCell ref="LFI9:LFI12"/>
    <mergeCell ref="LFM9:LFM12"/>
    <mergeCell ref="LFQ9:LFQ12"/>
    <mergeCell ref="LEG9:LEG12"/>
    <mergeCell ref="LEK9:LEK12"/>
    <mergeCell ref="LEO9:LEO12"/>
    <mergeCell ref="LES9:LES12"/>
    <mergeCell ref="LEW9:LEW12"/>
    <mergeCell ref="LDM9:LDM12"/>
    <mergeCell ref="LDQ9:LDQ12"/>
    <mergeCell ref="LDU9:LDU12"/>
    <mergeCell ref="LDY9:LDY12"/>
    <mergeCell ref="LEC9:LEC12"/>
    <mergeCell ref="LCS9:LCS12"/>
    <mergeCell ref="LCW9:LCW12"/>
    <mergeCell ref="LDA9:LDA12"/>
    <mergeCell ref="LDE9:LDE12"/>
    <mergeCell ref="LDI9:LDI12"/>
    <mergeCell ref="LBY9:LBY12"/>
    <mergeCell ref="LCC9:LCC12"/>
    <mergeCell ref="LCG9:LCG12"/>
    <mergeCell ref="LCK9:LCK12"/>
    <mergeCell ref="LCO9:LCO12"/>
    <mergeCell ref="LBE9:LBE12"/>
    <mergeCell ref="LBI9:LBI12"/>
    <mergeCell ref="LBM9:LBM12"/>
    <mergeCell ref="LBQ9:LBQ12"/>
    <mergeCell ref="LBU9:LBU12"/>
    <mergeCell ref="LAK9:LAK12"/>
    <mergeCell ref="LAO9:LAO12"/>
    <mergeCell ref="LAS9:LAS12"/>
    <mergeCell ref="LAW9:LAW12"/>
    <mergeCell ref="LBA9:LBA12"/>
    <mergeCell ref="KZQ9:KZQ12"/>
    <mergeCell ref="KZU9:KZU12"/>
    <mergeCell ref="KZY9:KZY12"/>
    <mergeCell ref="LAC9:LAC12"/>
    <mergeCell ref="LAG9:LAG12"/>
    <mergeCell ref="KYW9:KYW12"/>
    <mergeCell ref="KZA9:KZA12"/>
    <mergeCell ref="KZE9:KZE12"/>
    <mergeCell ref="KZI9:KZI12"/>
    <mergeCell ref="KZM9:KZM12"/>
    <mergeCell ref="KYC9:KYC12"/>
    <mergeCell ref="KYG9:KYG12"/>
    <mergeCell ref="KYK9:KYK12"/>
    <mergeCell ref="KYO9:KYO12"/>
    <mergeCell ref="KYS9:KYS12"/>
    <mergeCell ref="KXI9:KXI12"/>
    <mergeCell ref="KXM9:KXM12"/>
    <mergeCell ref="KXQ9:KXQ12"/>
    <mergeCell ref="KXU9:KXU12"/>
    <mergeCell ref="KXY9:KXY12"/>
    <mergeCell ref="KWO9:KWO12"/>
    <mergeCell ref="KWS9:KWS12"/>
    <mergeCell ref="KWW9:KWW12"/>
    <mergeCell ref="KXA9:KXA12"/>
    <mergeCell ref="KXE9:KXE12"/>
    <mergeCell ref="KVU9:KVU12"/>
    <mergeCell ref="KVY9:KVY12"/>
    <mergeCell ref="KWC9:KWC12"/>
    <mergeCell ref="KWG9:KWG12"/>
    <mergeCell ref="KWK9:KWK12"/>
    <mergeCell ref="KVA9:KVA12"/>
    <mergeCell ref="KVE9:KVE12"/>
    <mergeCell ref="KVI9:KVI12"/>
    <mergeCell ref="KVM9:KVM12"/>
    <mergeCell ref="KVQ9:KVQ12"/>
    <mergeCell ref="KUG9:KUG12"/>
    <mergeCell ref="KUK9:KUK12"/>
    <mergeCell ref="KUO9:KUO12"/>
    <mergeCell ref="KUS9:KUS12"/>
    <mergeCell ref="KUW9:KUW12"/>
    <mergeCell ref="KTM9:KTM12"/>
    <mergeCell ref="KTQ9:KTQ12"/>
    <mergeCell ref="KTU9:KTU12"/>
    <mergeCell ref="KTY9:KTY12"/>
    <mergeCell ref="KUC9:KUC12"/>
    <mergeCell ref="KSS9:KSS12"/>
    <mergeCell ref="KSW9:KSW12"/>
    <mergeCell ref="KTA9:KTA12"/>
    <mergeCell ref="KTE9:KTE12"/>
    <mergeCell ref="KTI9:KTI12"/>
    <mergeCell ref="KRY9:KRY12"/>
    <mergeCell ref="KSC9:KSC12"/>
    <mergeCell ref="KSG9:KSG12"/>
    <mergeCell ref="KSK9:KSK12"/>
    <mergeCell ref="KSO9:KSO12"/>
    <mergeCell ref="KRE9:KRE12"/>
    <mergeCell ref="KRI9:KRI12"/>
    <mergeCell ref="KRM9:KRM12"/>
    <mergeCell ref="KRQ9:KRQ12"/>
    <mergeCell ref="KRU9:KRU12"/>
    <mergeCell ref="KQK9:KQK12"/>
    <mergeCell ref="KQO9:KQO12"/>
    <mergeCell ref="KQS9:KQS12"/>
    <mergeCell ref="KQW9:KQW12"/>
    <mergeCell ref="KRA9:KRA12"/>
    <mergeCell ref="KPQ9:KPQ12"/>
    <mergeCell ref="KPU9:KPU12"/>
    <mergeCell ref="KPY9:KPY12"/>
    <mergeCell ref="KQC9:KQC12"/>
    <mergeCell ref="KQG9:KQG12"/>
    <mergeCell ref="KOW9:KOW12"/>
    <mergeCell ref="KPA9:KPA12"/>
    <mergeCell ref="KPE9:KPE12"/>
    <mergeCell ref="KPI9:KPI12"/>
    <mergeCell ref="KPM9:KPM12"/>
    <mergeCell ref="KOC9:KOC12"/>
    <mergeCell ref="KOG9:KOG12"/>
    <mergeCell ref="KOK9:KOK12"/>
    <mergeCell ref="KOO9:KOO12"/>
    <mergeCell ref="KOS9:KOS12"/>
    <mergeCell ref="KNI9:KNI12"/>
    <mergeCell ref="KNM9:KNM12"/>
    <mergeCell ref="KNQ9:KNQ12"/>
    <mergeCell ref="KNU9:KNU12"/>
    <mergeCell ref="KNY9:KNY12"/>
    <mergeCell ref="KMO9:KMO12"/>
    <mergeCell ref="KMS9:KMS12"/>
    <mergeCell ref="KMW9:KMW12"/>
    <mergeCell ref="KNA9:KNA12"/>
    <mergeCell ref="KNE9:KNE12"/>
    <mergeCell ref="KLU9:KLU12"/>
    <mergeCell ref="KLY9:KLY12"/>
    <mergeCell ref="KMC9:KMC12"/>
    <mergeCell ref="KMG9:KMG12"/>
    <mergeCell ref="KMK9:KMK12"/>
    <mergeCell ref="KLA9:KLA12"/>
    <mergeCell ref="KLE9:KLE12"/>
    <mergeCell ref="KLI9:KLI12"/>
    <mergeCell ref="KLM9:KLM12"/>
    <mergeCell ref="KLQ9:KLQ12"/>
    <mergeCell ref="KKG9:KKG12"/>
    <mergeCell ref="KKK9:KKK12"/>
    <mergeCell ref="KKO9:KKO12"/>
    <mergeCell ref="KKS9:KKS12"/>
    <mergeCell ref="KKW9:KKW12"/>
    <mergeCell ref="KJM9:KJM12"/>
    <mergeCell ref="KJQ9:KJQ12"/>
    <mergeCell ref="KJU9:KJU12"/>
    <mergeCell ref="KJY9:KJY12"/>
    <mergeCell ref="KKC9:KKC12"/>
    <mergeCell ref="KIS9:KIS12"/>
    <mergeCell ref="KIW9:KIW12"/>
    <mergeCell ref="KJA9:KJA12"/>
    <mergeCell ref="KJE9:KJE12"/>
    <mergeCell ref="KJI9:KJI12"/>
    <mergeCell ref="KHY9:KHY12"/>
    <mergeCell ref="KIC9:KIC12"/>
    <mergeCell ref="KIG9:KIG12"/>
    <mergeCell ref="KIK9:KIK12"/>
    <mergeCell ref="KIO9:KIO12"/>
    <mergeCell ref="KHE9:KHE12"/>
    <mergeCell ref="KHI9:KHI12"/>
    <mergeCell ref="KHM9:KHM12"/>
    <mergeCell ref="KHQ9:KHQ12"/>
    <mergeCell ref="KHU9:KHU12"/>
    <mergeCell ref="KGK9:KGK12"/>
    <mergeCell ref="KGO9:KGO12"/>
    <mergeCell ref="KGS9:KGS12"/>
    <mergeCell ref="KGW9:KGW12"/>
    <mergeCell ref="KHA9:KHA12"/>
    <mergeCell ref="KFQ9:KFQ12"/>
    <mergeCell ref="KFU9:KFU12"/>
    <mergeCell ref="KFY9:KFY12"/>
    <mergeCell ref="KGC9:KGC12"/>
    <mergeCell ref="KGG9:KGG12"/>
    <mergeCell ref="KEW9:KEW12"/>
    <mergeCell ref="KFA9:KFA12"/>
    <mergeCell ref="KFE9:KFE12"/>
    <mergeCell ref="KFI9:KFI12"/>
    <mergeCell ref="KFM9:KFM12"/>
    <mergeCell ref="KEC9:KEC12"/>
    <mergeCell ref="KEG9:KEG12"/>
    <mergeCell ref="KEK9:KEK12"/>
    <mergeCell ref="KEO9:KEO12"/>
    <mergeCell ref="KES9:KES12"/>
    <mergeCell ref="KDI9:KDI12"/>
    <mergeCell ref="KDM9:KDM12"/>
    <mergeCell ref="KDQ9:KDQ12"/>
    <mergeCell ref="KDU9:KDU12"/>
    <mergeCell ref="KDY9:KDY12"/>
    <mergeCell ref="KCO9:KCO12"/>
    <mergeCell ref="KCS9:KCS12"/>
    <mergeCell ref="KCW9:KCW12"/>
    <mergeCell ref="KDA9:KDA12"/>
    <mergeCell ref="KDE9:KDE12"/>
    <mergeCell ref="KBU9:KBU12"/>
    <mergeCell ref="KBY9:KBY12"/>
    <mergeCell ref="KCC9:KCC12"/>
    <mergeCell ref="KCG9:KCG12"/>
    <mergeCell ref="KCK9:KCK12"/>
    <mergeCell ref="KBA9:KBA12"/>
    <mergeCell ref="KBE9:KBE12"/>
    <mergeCell ref="KBI9:KBI12"/>
    <mergeCell ref="KBM9:KBM12"/>
    <mergeCell ref="KBQ9:KBQ12"/>
    <mergeCell ref="KAG9:KAG12"/>
    <mergeCell ref="KAK9:KAK12"/>
    <mergeCell ref="KAO9:KAO12"/>
    <mergeCell ref="KAS9:KAS12"/>
    <mergeCell ref="KAW9:KAW12"/>
    <mergeCell ref="JZM9:JZM12"/>
    <mergeCell ref="JZQ9:JZQ12"/>
    <mergeCell ref="JZU9:JZU12"/>
    <mergeCell ref="JZY9:JZY12"/>
    <mergeCell ref="KAC9:KAC12"/>
    <mergeCell ref="JYS9:JYS12"/>
    <mergeCell ref="JYW9:JYW12"/>
    <mergeCell ref="JZA9:JZA12"/>
    <mergeCell ref="JZE9:JZE12"/>
    <mergeCell ref="JZI9:JZI12"/>
    <mergeCell ref="JXY9:JXY12"/>
    <mergeCell ref="JYC9:JYC12"/>
    <mergeCell ref="JYG9:JYG12"/>
    <mergeCell ref="JYK9:JYK12"/>
    <mergeCell ref="JYO9:JYO12"/>
    <mergeCell ref="JXE9:JXE12"/>
    <mergeCell ref="JXI9:JXI12"/>
    <mergeCell ref="JXM9:JXM12"/>
    <mergeCell ref="JXQ9:JXQ12"/>
    <mergeCell ref="JXU9:JXU12"/>
    <mergeCell ref="JWK9:JWK12"/>
    <mergeCell ref="JWO9:JWO12"/>
    <mergeCell ref="JWS9:JWS12"/>
    <mergeCell ref="JWW9:JWW12"/>
    <mergeCell ref="JXA9:JXA12"/>
    <mergeCell ref="JVQ9:JVQ12"/>
    <mergeCell ref="JVU9:JVU12"/>
    <mergeCell ref="JVY9:JVY12"/>
    <mergeCell ref="JWC9:JWC12"/>
    <mergeCell ref="JWG9:JWG12"/>
    <mergeCell ref="JUW9:JUW12"/>
    <mergeCell ref="JVA9:JVA12"/>
    <mergeCell ref="JVE9:JVE12"/>
    <mergeCell ref="JVI9:JVI12"/>
    <mergeCell ref="JVM9:JVM12"/>
    <mergeCell ref="JUC9:JUC12"/>
    <mergeCell ref="JUG9:JUG12"/>
    <mergeCell ref="JUK9:JUK12"/>
    <mergeCell ref="JUO9:JUO12"/>
    <mergeCell ref="JUS9:JUS12"/>
    <mergeCell ref="JTI9:JTI12"/>
    <mergeCell ref="JTM9:JTM12"/>
    <mergeCell ref="JTQ9:JTQ12"/>
    <mergeCell ref="JTU9:JTU12"/>
    <mergeCell ref="JTY9:JTY12"/>
    <mergeCell ref="JSO9:JSO12"/>
    <mergeCell ref="JSS9:JSS12"/>
    <mergeCell ref="JSW9:JSW12"/>
    <mergeCell ref="JTA9:JTA12"/>
    <mergeCell ref="JTE9:JTE12"/>
    <mergeCell ref="JRU9:JRU12"/>
    <mergeCell ref="JRY9:JRY12"/>
    <mergeCell ref="JSC9:JSC12"/>
    <mergeCell ref="JSG9:JSG12"/>
    <mergeCell ref="JSK9:JSK12"/>
    <mergeCell ref="JRA9:JRA12"/>
    <mergeCell ref="JRE9:JRE12"/>
    <mergeCell ref="JRI9:JRI12"/>
    <mergeCell ref="JRM9:JRM12"/>
    <mergeCell ref="JRQ9:JRQ12"/>
    <mergeCell ref="JQG9:JQG12"/>
    <mergeCell ref="JQK9:JQK12"/>
    <mergeCell ref="JQO9:JQO12"/>
    <mergeCell ref="JQS9:JQS12"/>
    <mergeCell ref="JQW9:JQW12"/>
    <mergeCell ref="JPM9:JPM12"/>
    <mergeCell ref="JPQ9:JPQ12"/>
    <mergeCell ref="JPU9:JPU12"/>
    <mergeCell ref="JPY9:JPY12"/>
    <mergeCell ref="JQC9:JQC12"/>
    <mergeCell ref="JOS9:JOS12"/>
    <mergeCell ref="JOW9:JOW12"/>
    <mergeCell ref="JPA9:JPA12"/>
    <mergeCell ref="JPE9:JPE12"/>
    <mergeCell ref="JPI9:JPI12"/>
    <mergeCell ref="JNY9:JNY12"/>
    <mergeCell ref="JOC9:JOC12"/>
    <mergeCell ref="JOG9:JOG12"/>
    <mergeCell ref="JOK9:JOK12"/>
    <mergeCell ref="JOO9:JOO12"/>
    <mergeCell ref="JNE9:JNE12"/>
    <mergeCell ref="JNI9:JNI12"/>
    <mergeCell ref="JNM9:JNM12"/>
    <mergeCell ref="JNQ9:JNQ12"/>
    <mergeCell ref="JNU9:JNU12"/>
    <mergeCell ref="JMK9:JMK12"/>
    <mergeCell ref="JMO9:JMO12"/>
    <mergeCell ref="JMS9:JMS12"/>
    <mergeCell ref="JMW9:JMW12"/>
    <mergeCell ref="JNA9:JNA12"/>
    <mergeCell ref="JLQ9:JLQ12"/>
    <mergeCell ref="JLU9:JLU12"/>
    <mergeCell ref="JLY9:JLY12"/>
    <mergeCell ref="JMC9:JMC12"/>
    <mergeCell ref="JMG9:JMG12"/>
    <mergeCell ref="JKW9:JKW12"/>
    <mergeCell ref="JLA9:JLA12"/>
    <mergeCell ref="JLE9:JLE12"/>
    <mergeCell ref="JLI9:JLI12"/>
    <mergeCell ref="JLM9:JLM12"/>
    <mergeCell ref="JKC9:JKC12"/>
    <mergeCell ref="JKG9:JKG12"/>
    <mergeCell ref="JKK9:JKK12"/>
    <mergeCell ref="JKO9:JKO12"/>
    <mergeCell ref="JKS9:JKS12"/>
    <mergeCell ref="JJI9:JJI12"/>
    <mergeCell ref="JJM9:JJM12"/>
    <mergeCell ref="JJQ9:JJQ12"/>
    <mergeCell ref="JJU9:JJU12"/>
    <mergeCell ref="JJY9:JJY12"/>
    <mergeCell ref="JIO9:JIO12"/>
    <mergeCell ref="JIS9:JIS12"/>
    <mergeCell ref="JIW9:JIW12"/>
    <mergeCell ref="JJA9:JJA12"/>
    <mergeCell ref="JJE9:JJE12"/>
    <mergeCell ref="JHU9:JHU12"/>
    <mergeCell ref="JHY9:JHY12"/>
    <mergeCell ref="JIC9:JIC12"/>
    <mergeCell ref="JIG9:JIG12"/>
    <mergeCell ref="JIK9:JIK12"/>
    <mergeCell ref="JHA9:JHA12"/>
    <mergeCell ref="JHE9:JHE12"/>
    <mergeCell ref="JHI9:JHI12"/>
    <mergeCell ref="JHM9:JHM12"/>
    <mergeCell ref="JHQ9:JHQ12"/>
    <mergeCell ref="JGG9:JGG12"/>
    <mergeCell ref="JGK9:JGK12"/>
    <mergeCell ref="JGO9:JGO12"/>
    <mergeCell ref="JGS9:JGS12"/>
    <mergeCell ref="JGW9:JGW12"/>
    <mergeCell ref="JFM9:JFM12"/>
    <mergeCell ref="JFQ9:JFQ12"/>
    <mergeCell ref="JFU9:JFU12"/>
    <mergeCell ref="JFY9:JFY12"/>
    <mergeCell ref="JGC9:JGC12"/>
    <mergeCell ref="JES9:JES12"/>
    <mergeCell ref="JEW9:JEW12"/>
    <mergeCell ref="JFA9:JFA12"/>
    <mergeCell ref="JFE9:JFE12"/>
    <mergeCell ref="JFI9:JFI12"/>
    <mergeCell ref="JDY9:JDY12"/>
    <mergeCell ref="JEC9:JEC12"/>
    <mergeCell ref="JEG9:JEG12"/>
    <mergeCell ref="JEK9:JEK12"/>
    <mergeCell ref="JEO9:JEO12"/>
    <mergeCell ref="JDE9:JDE12"/>
    <mergeCell ref="JDI9:JDI12"/>
    <mergeCell ref="JDM9:JDM12"/>
    <mergeCell ref="JDQ9:JDQ12"/>
    <mergeCell ref="JDU9:JDU12"/>
    <mergeCell ref="JCK9:JCK12"/>
    <mergeCell ref="JCO9:JCO12"/>
    <mergeCell ref="JCS9:JCS12"/>
    <mergeCell ref="JCW9:JCW12"/>
    <mergeCell ref="JDA9:JDA12"/>
    <mergeCell ref="JBQ9:JBQ12"/>
    <mergeCell ref="JBU9:JBU12"/>
    <mergeCell ref="JBY9:JBY12"/>
    <mergeCell ref="JCC9:JCC12"/>
    <mergeCell ref="JCG9:JCG12"/>
    <mergeCell ref="JAW9:JAW12"/>
    <mergeCell ref="JBA9:JBA12"/>
    <mergeCell ref="JBE9:JBE12"/>
    <mergeCell ref="JBI9:JBI12"/>
    <mergeCell ref="JBM9:JBM12"/>
    <mergeCell ref="JAC9:JAC12"/>
    <mergeCell ref="JAG9:JAG12"/>
    <mergeCell ref="JAK9:JAK12"/>
    <mergeCell ref="JAO9:JAO12"/>
    <mergeCell ref="JAS9:JAS12"/>
    <mergeCell ref="IZI9:IZI12"/>
    <mergeCell ref="IZM9:IZM12"/>
    <mergeCell ref="IZQ9:IZQ12"/>
    <mergeCell ref="IZU9:IZU12"/>
    <mergeCell ref="IZY9:IZY12"/>
    <mergeCell ref="IYO9:IYO12"/>
    <mergeCell ref="IYS9:IYS12"/>
    <mergeCell ref="IYW9:IYW12"/>
    <mergeCell ref="IZA9:IZA12"/>
    <mergeCell ref="IZE9:IZE12"/>
    <mergeCell ref="IXU9:IXU12"/>
    <mergeCell ref="IXY9:IXY12"/>
    <mergeCell ref="IYC9:IYC12"/>
    <mergeCell ref="IYG9:IYG12"/>
    <mergeCell ref="IYK9:IYK12"/>
    <mergeCell ref="IXA9:IXA12"/>
    <mergeCell ref="IXE9:IXE12"/>
    <mergeCell ref="IXI9:IXI12"/>
    <mergeCell ref="IXM9:IXM12"/>
    <mergeCell ref="IXQ9:IXQ12"/>
    <mergeCell ref="IWG9:IWG12"/>
    <mergeCell ref="IWK9:IWK12"/>
    <mergeCell ref="IWO9:IWO12"/>
    <mergeCell ref="IWS9:IWS12"/>
    <mergeCell ref="IWW9:IWW12"/>
    <mergeCell ref="IVM9:IVM12"/>
    <mergeCell ref="IVQ9:IVQ12"/>
    <mergeCell ref="IVU9:IVU12"/>
    <mergeCell ref="IVY9:IVY12"/>
    <mergeCell ref="IWC9:IWC12"/>
    <mergeCell ref="IUS9:IUS12"/>
    <mergeCell ref="IUW9:IUW12"/>
    <mergeCell ref="IVA9:IVA12"/>
    <mergeCell ref="IVE9:IVE12"/>
    <mergeCell ref="IVI9:IVI12"/>
    <mergeCell ref="ITY9:ITY12"/>
    <mergeCell ref="IUC9:IUC12"/>
    <mergeCell ref="IUG9:IUG12"/>
    <mergeCell ref="IUK9:IUK12"/>
    <mergeCell ref="IUO9:IUO12"/>
    <mergeCell ref="ITE9:ITE12"/>
    <mergeCell ref="ITI9:ITI12"/>
    <mergeCell ref="ITM9:ITM12"/>
    <mergeCell ref="ITQ9:ITQ12"/>
    <mergeCell ref="ITU9:ITU12"/>
    <mergeCell ref="ISK9:ISK12"/>
    <mergeCell ref="ISO9:ISO12"/>
    <mergeCell ref="ISS9:ISS12"/>
    <mergeCell ref="ISW9:ISW12"/>
    <mergeCell ref="ITA9:ITA12"/>
    <mergeCell ref="IRQ9:IRQ12"/>
    <mergeCell ref="IRU9:IRU12"/>
    <mergeCell ref="IRY9:IRY12"/>
    <mergeCell ref="ISC9:ISC12"/>
    <mergeCell ref="ISG9:ISG12"/>
    <mergeCell ref="IQW9:IQW12"/>
    <mergeCell ref="IRA9:IRA12"/>
    <mergeCell ref="IRE9:IRE12"/>
    <mergeCell ref="IRI9:IRI12"/>
    <mergeCell ref="IRM9:IRM12"/>
    <mergeCell ref="IQC9:IQC12"/>
    <mergeCell ref="IQG9:IQG12"/>
    <mergeCell ref="IQK9:IQK12"/>
    <mergeCell ref="IQO9:IQO12"/>
    <mergeCell ref="IQS9:IQS12"/>
    <mergeCell ref="IPI9:IPI12"/>
    <mergeCell ref="IPM9:IPM12"/>
    <mergeCell ref="IPQ9:IPQ12"/>
    <mergeCell ref="IPU9:IPU12"/>
    <mergeCell ref="IPY9:IPY12"/>
    <mergeCell ref="IOO9:IOO12"/>
    <mergeCell ref="IOS9:IOS12"/>
    <mergeCell ref="IOW9:IOW12"/>
    <mergeCell ref="IPA9:IPA12"/>
    <mergeCell ref="IPE9:IPE12"/>
    <mergeCell ref="INU9:INU12"/>
    <mergeCell ref="INY9:INY12"/>
    <mergeCell ref="IOC9:IOC12"/>
    <mergeCell ref="IOG9:IOG12"/>
    <mergeCell ref="IOK9:IOK12"/>
    <mergeCell ref="INA9:INA12"/>
    <mergeCell ref="INE9:INE12"/>
    <mergeCell ref="INI9:INI12"/>
    <mergeCell ref="INM9:INM12"/>
    <mergeCell ref="INQ9:INQ12"/>
    <mergeCell ref="IMG9:IMG12"/>
    <mergeCell ref="IMK9:IMK12"/>
    <mergeCell ref="IMO9:IMO12"/>
    <mergeCell ref="IMS9:IMS12"/>
    <mergeCell ref="IMW9:IMW12"/>
    <mergeCell ref="ILM9:ILM12"/>
    <mergeCell ref="ILQ9:ILQ12"/>
    <mergeCell ref="ILU9:ILU12"/>
    <mergeCell ref="ILY9:ILY12"/>
    <mergeCell ref="IMC9:IMC12"/>
    <mergeCell ref="IKS9:IKS12"/>
    <mergeCell ref="IKW9:IKW12"/>
    <mergeCell ref="ILA9:ILA12"/>
    <mergeCell ref="ILE9:ILE12"/>
    <mergeCell ref="ILI9:ILI12"/>
    <mergeCell ref="IJY9:IJY12"/>
    <mergeCell ref="IKC9:IKC12"/>
    <mergeCell ref="IKG9:IKG12"/>
    <mergeCell ref="IKK9:IKK12"/>
    <mergeCell ref="IKO9:IKO12"/>
    <mergeCell ref="IJE9:IJE12"/>
    <mergeCell ref="IJI9:IJI12"/>
    <mergeCell ref="IJM9:IJM12"/>
    <mergeCell ref="IJQ9:IJQ12"/>
    <mergeCell ref="IJU9:IJU12"/>
    <mergeCell ref="IIK9:IIK12"/>
    <mergeCell ref="IIO9:IIO12"/>
    <mergeCell ref="IIS9:IIS12"/>
    <mergeCell ref="IIW9:IIW12"/>
    <mergeCell ref="IJA9:IJA12"/>
    <mergeCell ref="IHQ9:IHQ12"/>
    <mergeCell ref="IHU9:IHU12"/>
    <mergeCell ref="IHY9:IHY12"/>
    <mergeCell ref="IIC9:IIC12"/>
    <mergeCell ref="IIG9:IIG12"/>
    <mergeCell ref="IGW9:IGW12"/>
    <mergeCell ref="IHA9:IHA12"/>
    <mergeCell ref="IHE9:IHE12"/>
    <mergeCell ref="IHI9:IHI12"/>
    <mergeCell ref="IHM9:IHM12"/>
    <mergeCell ref="IGC9:IGC12"/>
    <mergeCell ref="IGG9:IGG12"/>
    <mergeCell ref="IGK9:IGK12"/>
    <mergeCell ref="IGO9:IGO12"/>
    <mergeCell ref="IGS9:IGS12"/>
    <mergeCell ref="IFI9:IFI12"/>
    <mergeCell ref="IFM9:IFM12"/>
    <mergeCell ref="IFQ9:IFQ12"/>
    <mergeCell ref="IFU9:IFU12"/>
    <mergeCell ref="IFY9:IFY12"/>
    <mergeCell ref="IEO9:IEO12"/>
    <mergeCell ref="IES9:IES12"/>
    <mergeCell ref="IEW9:IEW12"/>
    <mergeCell ref="IFA9:IFA12"/>
    <mergeCell ref="IFE9:IFE12"/>
    <mergeCell ref="IDU9:IDU12"/>
    <mergeCell ref="IDY9:IDY12"/>
    <mergeCell ref="IEC9:IEC12"/>
    <mergeCell ref="IEG9:IEG12"/>
    <mergeCell ref="IEK9:IEK12"/>
    <mergeCell ref="IDA9:IDA12"/>
    <mergeCell ref="IDE9:IDE12"/>
    <mergeCell ref="IDI9:IDI12"/>
    <mergeCell ref="IDM9:IDM12"/>
    <mergeCell ref="IDQ9:IDQ12"/>
    <mergeCell ref="ICG9:ICG12"/>
    <mergeCell ref="ICK9:ICK12"/>
    <mergeCell ref="ICO9:ICO12"/>
    <mergeCell ref="ICS9:ICS12"/>
    <mergeCell ref="ICW9:ICW12"/>
    <mergeCell ref="IBM9:IBM12"/>
    <mergeCell ref="IBQ9:IBQ12"/>
    <mergeCell ref="IBU9:IBU12"/>
    <mergeCell ref="IBY9:IBY12"/>
    <mergeCell ref="ICC9:ICC12"/>
    <mergeCell ref="IAS9:IAS12"/>
    <mergeCell ref="IAW9:IAW12"/>
    <mergeCell ref="IBA9:IBA12"/>
    <mergeCell ref="IBE9:IBE12"/>
    <mergeCell ref="IBI9:IBI12"/>
    <mergeCell ref="HZY9:HZY12"/>
    <mergeCell ref="IAC9:IAC12"/>
    <mergeCell ref="IAG9:IAG12"/>
    <mergeCell ref="IAK9:IAK12"/>
    <mergeCell ref="IAO9:IAO12"/>
    <mergeCell ref="HZE9:HZE12"/>
    <mergeCell ref="HZI9:HZI12"/>
    <mergeCell ref="HZM9:HZM12"/>
    <mergeCell ref="HZQ9:HZQ12"/>
    <mergeCell ref="HZU9:HZU12"/>
    <mergeCell ref="HYK9:HYK12"/>
    <mergeCell ref="HYO9:HYO12"/>
    <mergeCell ref="HYS9:HYS12"/>
    <mergeCell ref="HYW9:HYW12"/>
    <mergeCell ref="HZA9:HZA12"/>
    <mergeCell ref="HXQ9:HXQ12"/>
    <mergeCell ref="HXU9:HXU12"/>
    <mergeCell ref="HXY9:HXY12"/>
    <mergeCell ref="HYC9:HYC12"/>
    <mergeCell ref="HYG9:HYG12"/>
    <mergeCell ref="HWW9:HWW12"/>
    <mergeCell ref="HXA9:HXA12"/>
    <mergeCell ref="HXE9:HXE12"/>
    <mergeCell ref="HXI9:HXI12"/>
    <mergeCell ref="HXM9:HXM12"/>
    <mergeCell ref="HWC9:HWC12"/>
    <mergeCell ref="HWG9:HWG12"/>
    <mergeCell ref="HWK9:HWK12"/>
    <mergeCell ref="HWO9:HWO12"/>
    <mergeCell ref="HWS9:HWS12"/>
    <mergeCell ref="HVI9:HVI12"/>
    <mergeCell ref="HVM9:HVM12"/>
    <mergeCell ref="HVQ9:HVQ12"/>
    <mergeCell ref="HVU9:HVU12"/>
    <mergeCell ref="HVY9:HVY12"/>
    <mergeCell ref="HUO9:HUO12"/>
    <mergeCell ref="HUS9:HUS12"/>
    <mergeCell ref="HUW9:HUW12"/>
    <mergeCell ref="HVA9:HVA12"/>
    <mergeCell ref="HVE9:HVE12"/>
    <mergeCell ref="HTU9:HTU12"/>
    <mergeCell ref="HTY9:HTY12"/>
    <mergeCell ref="HUC9:HUC12"/>
    <mergeCell ref="HUG9:HUG12"/>
    <mergeCell ref="HUK9:HUK12"/>
    <mergeCell ref="HTA9:HTA12"/>
    <mergeCell ref="HTE9:HTE12"/>
    <mergeCell ref="HTI9:HTI12"/>
    <mergeCell ref="HTM9:HTM12"/>
    <mergeCell ref="HTQ9:HTQ12"/>
    <mergeCell ref="HSG9:HSG12"/>
    <mergeCell ref="HSK9:HSK12"/>
    <mergeCell ref="HSO9:HSO12"/>
    <mergeCell ref="HSS9:HSS12"/>
    <mergeCell ref="HSW9:HSW12"/>
    <mergeCell ref="HRM9:HRM12"/>
    <mergeCell ref="HRQ9:HRQ12"/>
    <mergeCell ref="HRU9:HRU12"/>
    <mergeCell ref="HRY9:HRY12"/>
    <mergeCell ref="HSC9:HSC12"/>
    <mergeCell ref="HQS9:HQS12"/>
    <mergeCell ref="HQW9:HQW12"/>
    <mergeCell ref="HRA9:HRA12"/>
    <mergeCell ref="HRE9:HRE12"/>
    <mergeCell ref="HRI9:HRI12"/>
    <mergeCell ref="HPY9:HPY12"/>
    <mergeCell ref="HQC9:HQC12"/>
    <mergeCell ref="HQG9:HQG12"/>
    <mergeCell ref="HQK9:HQK12"/>
    <mergeCell ref="HQO9:HQO12"/>
    <mergeCell ref="HPE9:HPE12"/>
    <mergeCell ref="HPI9:HPI12"/>
    <mergeCell ref="HPM9:HPM12"/>
    <mergeCell ref="HPQ9:HPQ12"/>
    <mergeCell ref="HPU9:HPU12"/>
    <mergeCell ref="HOK9:HOK12"/>
    <mergeCell ref="HOO9:HOO12"/>
    <mergeCell ref="HOS9:HOS12"/>
    <mergeCell ref="HOW9:HOW12"/>
    <mergeCell ref="HPA9:HPA12"/>
    <mergeCell ref="HNQ9:HNQ12"/>
    <mergeCell ref="HNU9:HNU12"/>
    <mergeCell ref="HNY9:HNY12"/>
    <mergeCell ref="HOC9:HOC12"/>
    <mergeCell ref="HOG9:HOG12"/>
    <mergeCell ref="HMW9:HMW12"/>
    <mergeCell ref="HNA9:HNA12"/>
    <mergeCell ref="HNE9:HNE12"/>
    <mergeCell ref="HNI9:HNI12"/>
    <mergeCell ref="HNM9:HNM12"/>
    <mergeCell ref="HMC9:HMC12"/>
    <mergeCell ref="HMG9:HMG12"/>
    <mergeCell ref="HMK9:HMK12"/>
    <mergeCell ref="HMO9:HMO12"/>
    <mergeCell ref="HMS9:HMS12"/>
    <mergeCell ref="HLI9:HLI12"/>
    <mergeCell ref="HLM9:HLM12"/>
    <mergeCell ref="HLQ9:HLQ12"/>
    <mergeCell ref="HLU9:HLU12"/>
    <mergeCell ref="HLY9:HLY12"/>
    <mergeCell ref="HKO9:HKO12"/>
    <mergeCell ref="HKS9:HKS12"/>
    <mergeCell ref="HKW9:HKW12"/>
    <mergeCell ref="HLA9:HLA12"/>
    <mergeCell ref="HLE9:HLE12"/>
    <mergeCell ref="HJU9:HJU12"/>
    <mergeCell ref="HJY9:HJY12"/>
    <mergeCell ref="HKC9:HKC12"/>
    <mergeCell ref="HKG9:HKG12"/>
    <mergeCell ref="HKK9:HKK12"/>
    <mergeCell ref="HJA9:HJA12"/>
    <mergeCell ref="HJE9:HJE12"/>
    <mergeCell ref="HJI9:HJI12"/>
    <mergeCell ref="HJM9:HJM12"/>
    <mergeCell ref="HJQ9:HJQ12"/>
    <mergeCell ref="HIG9:HIG12"/>
    <mergeCell ref="HIK9:HIK12"/>
    <mergeCell ref="HIO9:HIO12"/>
    <mergeCell ref="HIS9:HIS12"/>
    <mergeCell ref="HIW9:HIW12"/>
    <mergeCell ref="HHM9:HHM12"/>
    <mergeCell ref="HHQ9:HHQ12"/>
    <mergeCell ref="HHU9:HHU12"/>
    <mergeCell ref="HHY9:HHY12"/>
    <mergeCell ref="HIC9:HIC12"/>
    <mergeCell ref="HGS9:HGS12"/>
    <mergeCell ref="HGW9:HGW12"/>
    <mergeCell ref="HHA9:HHA12"/>
    <mergeCell ref="HHE9:HHE12"/>
    <mergeCell ref="HHI9:HHI12"/>
    <mergeCell ref="HFY9:HFY12"/>
    <mergeCell ref="HGC9:HGC12"/>
    <mergeCell ref="HGG9:HGG12"/>
    <mergeCell ref="HGK9:HGK12"/>
    <mergeCell ref="HGO9:HGO12"/>
    <mergeCell ref="HFE9:HFE12"/>
    <mergeCell ref="HFI9:HFI12"/>
    <mergeCell ref="HFM9:HFM12"/>
    <mergeCell ref="HFQ9:HFQ12"/>
    <mergeCell ref="HFU9:HFU12"/>
    <mergeCell ref="HEK9:HEK12"/>
    <mergeCell ref="HEO9:HEO12"/>
    <mergeCell ref="HES9:HES12"/>
    <mergeCell ref="HEW9:HEW12"/>
    <mergeCell ref="HFA9:HFA12"/>
    <mergeCell ref="HDQ9:HDQ12"/>
    <mergeCell ref="HDU9:HDU12"/>
    <mergeCell ref="HDY9:HDY12"/>
    <mergeCell ref="HEC9:HEC12"/>
    <mergeCell ref="HEG9:HEG12"/>
    <mergeCell ref="HCW9:HCW12"/>
    <mergeCell ref="HDA9:HDA12"/>
    <mergeCell ref="HDE9:HDE12"/>
    <mergeCell ref="HDI9:HDI12"/>
    <mergeCell ref="HDM9:HDM12"/>
    <mergeCell ref="HCC9:HCC12"/>
    <mergeCell ref="HCG9:HCG12"/>
    <mergeCell ref="HCK9:HCK12"/>
    <mergeCell ref="HCO9:HCO12"/>
    <mergeCell ref="HCS9:HCS12"/>
    <mergeCell ref="HBI9:HBI12"/>
    <mergeCell ref="HBM9:HBM12"/>
    <mergeCell ref="HBQ9:HBQ12"/>
    <mergeCell ref="HBU9:HBU12"/>
    <mergeCell ref="HBY9:HBY12"/>
    <mergeCell ref="HAO9:HAO12"/>
    <mergeCell ref="HAS9:HAS12"/>
    <mergeCell ref="HAW9:HAW12"/>
    <mergeCell ref="HBA9:HBA12"/>
    <mergeCell ref="HBE9:HBE12"/>
    <mergeCell ref="GZU9:GZU12"/>
    <mergeCell ref="GZY9:GZY12"/>
    <mergeCell ref="HAC9:HAC12"/>
    <mergeCell ref="HAG9:HAG12"/>
    <mergeCell ref="HAK9:HAK12"/>
    <mergeCell ref="GZA9:GZA12"/>
    <mergeCell ref="GZE9:GZE12"/>
    <mergeCell ref="GZI9:GZI12"/>
    <mergeCell ref="GZM9:GZM12"/>
    <mergeCell ref="GZQ9:GZQ12"/>
    <mergeCell ref="GYG9:GYG12"/>
    <mergeCell ref="GYK9:GYK12"/>
    <mergeCell ref="GYO9:GYO12"/>
    <mergeCell ref="GYS9:GYS12"/>
    <mergeCell ref="GYW9:GYW12"/>
    <mergeCell ref="GXM9:GXM12"/>
    <mergeCell ref="GXQ9:GXQ12"/>
    <mergeCell ref="GXU9:GXU12"/>
    <mergeCell ref="GXY9:GXY12"/>
    <mergeCell ref="GYC9:GYC12"/>
    <mergeCell ref="GWS9:GWS12"/>
    <mergeCell ref="GWW9:GWW12"/>
    <mergeCell ref="GXA9:GXA12"/>
    <mergeCell ref="GXE9:GXE12"/>
    <mergeCell ref="GXI9:GXI12"/>
    <mergeCell ref="GVY9:GVY12"/>
    <mergeCell ref="GWC9:GWC12"/>
    <mergeCell ref="GWG9:GWG12"/>
    <mergeCell ref="GWK9:GWK12"/>
    <mergeCell ref="GWO9:GWO12"/>
    <mergeCell ref="GVE9:GVE12"/>
    <mergeCell ref="GVI9:GVI12"/>
    <mergeCell ref="GVM9:GVM12"/>
    <mergeCell ref="GVQ9:GVQ12"/>
    <mergeCell ref="GVU9:GVU12"/>
    <mergeCell ref="GUK9:GUK12"/>
    <mergeCell ref="GUO9:GUO12"/>
    <mergeCell ref="GUS9:GUS12"/>
    <mergeCell ref="GUW9:GUW12"/>
    <mergeCell ref="GVA9:GVA12"/>
    <mergeCell ref="GTQ9:GTQ12"/>
    <mergeCell ref="GTU9:GTU12"/>
    <mergeCell ref="GTY9:GTY12"/>
    <mergeCell ref="GUC9:GUC12"/>
    <mergeCell ref="GUG9:GUG12"/>
    <mergeCell ref="GSW9:GSW12"/>
    <mergeCell ref="GTA9:GTA12"/>
    <mergeCell ref="GTE9:GTE12"/>
    <mergeCell ref="GTI9:GTI12"/>
    <mergeCell ref="GTM9:GTM12"/>
    <mergeCell ref="GSC9:GSC12"/>
    <mergeCell ref="GSG9:GSG12"/>
    <mergeCell ref="GSK9:GSK12"/>
    <mergeCell ref="GSO9:GSO12"/>
    <mergeCell ref="GSS9:GSS12"/>
    <mergeCell ref="GRI9:GRI12"/>
    <mergeCell ref="GRM9:GRM12"/>
    <mergeCell ref="GRQ9:GRQ12"/>
    <mergeCell ref="GRU9:GRU12"/>
    <mergeCell ref="GRY9:GRY12"/>
    <mergeCell ref="GQO9:GQO12"/>
    <mergeCell ref="GQS9:GQS12"/>
    <mergeCell ref="GQW9:GQW12"/>
    <mergeCell ref="GRA9:GRA12"/>
    <mergeCell ref="GRE9:GRE12"/>
    <mergeCell ref="GPU9:GPU12"/>
    <mergeCell ref="GPY9:GPY12"/>
    <mergeCell ref="GQC9:GQC12"/>
    <mergeCell ref="GQG9:GQG12"/>
    <mergeCell ref="GQK9:GQK12"/>
    <mergeCell ref="GPA9:GPA12"/>
    <mergeCell ref="GPE9:GPE12"/>
    <mergeCell ref="GPI9:GPI12"/>
    <mergeCell ref="GPM9:GPM12"/>
    <mergeCell ref="GPQ9:GPQ12"/>
    <mergeCell ref="GOG9:GOG12"/>
    <mergeCell ref="GOK9:GOK12"/>
    <mergeCell ref="GOO9:GOO12"/>
    <mergeCell ref="GOS9:GOS12"/>
    <mergeCell ref="GOW9:GOW12"/>
    <mergeCell ref="GNM9:GNM12"/>
    <mergeCell ref="GNQ9:GNQ12"/>
    <mergeCell ref="GNU9:GNU12"/>
    <mergeCell ref="GNY9:GNY12"/>
    <mergeCell ref="GOC9:GOC12"/>
    <mergeCell ref="GMS9:GMS12"/>
    <mergeCell ref="GMW9:GMW12"/>
    <mergeCell ref="GNA9:GNA12"/>
    <mergeCell ref="GNE9:GNE12"/>
    <mergeCell ref="GNI9:GNI12"/>
    <mergeCell ref="GLY9:GLY12"/>
    <mergeCell ref="GMC9:GMC12"/>
    <mergeCell ref="GMG9:GMG12"/>
    <mergeCell ref="GMK9:GMK12"/>
    <mergeCell ref="GMO9:GMO12"/>
    <mergeCell ref="GLE9:GLE12"/>
    <mergeCell ref="GLI9:GLI12"/>
    <mergeCell ref="GLM9:GLM12"/>
    <mergeCell ref="GLQ9:GLQ12"/>
    <mergeCell ref="GLU9:GLU12"/>
    <mergeCell ref="GKK9:GKK12"/>
    <mergeCell ref="GKO9:GKO12"/>
    <mergeCell ref="GKS9:GKS12"/>
    <mergeCell ref="GKW9:GKW12"/>
    <mergeCell ref="GLA9:GLA12"/>
    <mergeCell ref="GJQ9:GJQ12"/>
    <mergeCell ref="GJU9:GJU12"/>
    <mergeCell ref="GJY9:GJY12"/>
    <mergeCell ref="GKC9:GKC12"/>
    <mergeCell ref="GKG9:GKG12"/>
    <mergeCell ref="GIW9:GIW12"/>
    <mergeCell ref="GJA9:GJA12"/>
    <mergeCell ref="GJE9:GJE12"/>
    <mergeCell ref="GJI9:GJI12"/>
    <mergeCell ref="GJM9:GJM12"/>
    <mergeCell ref="GIC9:GIC12"/>
    <mergeCell ref="GIG9:GIG12"/>
    <mergeCell ref="GIK9:GIK12"/>
    <mergeCell ref="GIO9:GIO12"/>
    <mergeCell ref="GIS9:GIS12"/>
    <mergeCell ref="GHI9:GHI12"/>
    <mergeCell ref="GHM9:GHM12"/>
    <mergeCell ref="GHQ9:GHQ12"/>
    <mergeCell ref="GHU9:GHU12"/>
    <mergeCell ref="GHY9:GHY12"/>
    <mergeCell ref="GGO9:GGO12"/>
    <mergeCell ref="GGS9:GGS12"/>
    <mergeCell ref="GGW9:GGW12"/>
    <mergeCell ref="GHA9:GHA12"/>
    <mergeCell ref="GHE9:GHE12"/>
    <mergeCell ref="GFU9:GFU12"/>
    <mergeCell ref="GFY9:GFY12"/>
    <mergeCell ref="GGC9:GGC12"/>
    <mergeCell ref="GGG9:GGG12"/>
    <mergeCell ref="GGK9:GGK12"/>
    <mergeCell ref="GFA9:GFA12"/>
    <mergeCell ref="GFE9:GFE12"/>
    <mergeCell ref="GFI9:GFI12"/>
    <mergeCell ref="GFM9:GFM12"/>
    <mergeCell ref="GFQ9:GFQ12"/>
    <mergeCell ref="GEG9:GEG12"/>
    <mergeCell ref="GEK9:GEK12"/>
    <mergeCell ref="GEO9:GEO12"/>
    <mergeCell ref="GES9:GES12"/>
    <mergeCell ref="GEW9:GEW12"/>
    <mergeCell ref="GDM9:GDM12"/>
    <mergeCell ref="GDQ9:GDQ12"/>
    <mergeCell ref="GDU9:GDU12"/>
    <mergeCell ref="GDY9:GDY12"/>
    <mergeCell ref="GEC9:GEC12"/>
    <mergeCell ref="GCS9:GCS12"/>
    <mergeCell ref="GCW9:GCW12"/>
    <mergeCell ref="GDA9:GDA12"/>
    <mergeCell ref="GDE9:GDE12"/>
    <mergeCell ref="GDI9:GDI12"/>
    <mergeCell ref="GBY9:GBY12"/>
    <mergeCell ref="GCC9:GCC12"/>
    <mergeCell ref="GCG9:GCG12"/>
    <mergeCell ref="GCK9:GCK12"/>
    <mergeCell ref="GCO9:GCO12"/>
    <mergeCell ref="GBE9:GBE12"/>
    <mergeCell ref="GBI9:GBI12"/>
    <mergeCell ref="GBM9:GBM12"/>
    <mergeCell ref="GBQ9:GBQ12"/>
    <mergeCell ref="GBU9:GBU12"/>
    <mergeCell ref="GAK9:GAK12"/>
    <mergeCell ref="GAO9:GAO12"/>
    <mergeCell ref="GAS9:GAS12"/>
    <mergeCell ref="GAW9:GAW12"/>
    <mergeCell ref="GBA9:GBA12"/>
    <mergeCell ref="FZQ9:FZQ12"/>
    <mergeCell ref="FZU9:FZU12"/>
    <mergeCell ref="FZY9:FZY12"/>
    <mergeCell ref="GAC9:GAC12"/>
    <mergeCell ref="GAG9:GAG12"/>
    <mergeCell ref="FYW9:FYW12"/>
    <mergeCell ref="FZA9:FZA12"/>
    <mergeCell ref="FZE9:FZE12"/>
    <mergeCell ref="FZI9:FZI12"/>
    <mergeCell ref="FZM9:FZM12"/>
    <mergeCell ref="FYC9:FYC12"/>
    <mergeCell ref="FYG9:FYG12"/>
    <mergeCell ref="FYK9:FYK12"/>
    <mergeCell ref="FYO9:FYO12"/>
    <mergeCell ref="FYS9:FYS12"/>
    <mergeCell ref="FXI9:FXI12"/>
    <mergeCell ref="FXM9:FXM12"/>
    <mergeCell ref="FXQ9:FXQ12"/>
    <mergeCell ref="FXU9:FXU12"/>
    <mergeCell ref="FXY9:FXY12"/>
    <mergeCell ref="FWO9:FWO12"/>
    <mergeCell ref="FWS9:FWS12"/>
    <mergeCell ref="FWW9:FWW12"/>
    <mergeCell ref="FXA9:FXA12"/>
    <mergeCell ref="FXE9:FXE12"/>
    <mergeCell ref="FVU9:FVU12"/>
    <mergeCell ref="FVY9:FVY12"/>
    <mergeCell ref="FWC9:FWC12"/>
    <mergeCell ref="FWG9:FWG12"/>
    <mergeCell ref="FWK9:FWK12"/>
    <mergeCell ref="FVA9:FVA12"/>
    <mergeCell ref="FVE9:FVE12"/>
    <mergeCell ref="FVI9:FVI12"/>
    <mergeCell ref="FVM9:FVM12"/>
    <mergeCell ref="FVQ9:FVQ12"/>
    <mergeCell ref="FUG9:FUG12"/>
    <mergeCell ref="FUK9:FUK12"/>
    <mergeCell ref="FUO9:FUO12"/>
    <mergeCell ref="FUS9:FUS12"/>
    <mergeCell ref="FUW9:FUW12"/>
    <mergeCell ref="FTM9:FTM12"/>
    <mergeCell ref="FTQ9:FTQ12"/>
    <mergeCell ref="FTU9:FTU12"/>
    <mergeCell ref="FTY9:FTY12"/>
    <mergeCell ref="FUC9:FUC12"/>
    <mergeCell ref="FSS9:FSS12"/>
    <mergeCell ref="FSW9:FSW12"/>
    <mergeCell ref="FTA9:FTA12"/>
    <mergeCell ref="FTE9:FTE12"/>
    <mergeCell ref="FTI9:FTI12"/>
    <mergeCell ref="FRY9:FRY12"/>
    <mergeCell ref="FSC9:FSC12"/>
    <mergeCell ref="FSG9:FSG12"/>
    <mergeCell ref="FSK9:FSK12"/>
    <mergeCell ref="FSO9:FSO12"/>
    <mergeCell ref="FRE9:FRE12"/>
    <mergeCell ref="FRI9:FRI12"/>
    <mergeCell ref="FRM9:FRM12"/>
    <mergeCell ref="FRQ9:FRQ12"/>
    <mergeCell ref="FRU9:FRU12"/>
    <mergeCell ref="FQK9:FQK12"/>
    <mergeCell ref="FQO9:FQO12"/>
    <mergeCell ref="FQS9:FQS12"/>
    <mergeCell ref="FQW9:FQW12"/>
    <mergeCell ref="FRA9:FRA12"/>
    <mergeCell ref="FPQ9:FPQ12"/>
    <mergeCell ref="FPU9:FPU12"/>
    <mergeCell ref="FPY9:FPY12"/>
    <mergeCell ref="FQC9:FQC12"/>
    <mergeCell ref="FQG9:FQG12"/>
    <mergeCell ref="FOW9:FOW12"/>
    <mergeCell ref="FPA9:FPA12"/>
    <mergeCell ref="FPE9:FPE12"/>
    <mergeCell ref="FPI9:FPI12"/>
    <mergeCell ref="FPM9:FPM12"/>
    <mergeCell ref="FOC9:FOC12"/>
    <mergeCell ref="FOG9:FOG12"/>
    <mergeCell ref="FOK9:FOK12"/>
    <mergeCell ref="FOO9:FOO12"/>
    <mergeCell ref="FOS9:FOS12"/>
    <mergeCell ref="FNI9:FNI12"/>
    <mergeCell ref="FNM9:FNM12"/>
    <mergeCell ref="FNQ9:FNQ12"/>
    <mergeCell ref="FNU9:FNU12"/>
    <mergeCell ref="FNY9:FNY12"/>
    <mergeCell ref="FMO9:FMO12"/>
    <mergeCell ref="FMS9:FMS12"/>
    <mergeCell ref="FMW9:FMW12"/>
    <mergeCell ref="FNA9:FNA12"/>
    <mergeCell ref="FNE9:FNE12"/>
    <mergeCell ref="FLU9:FLU12"/>
    <mergeCell ref="FLY9:FLY12"/>
    <mergeCell ref="FMC9:FMC12"/>
    <mergeCell ref="FMG9:FMG12"/>
    <mergeCell ref="FMK9:FMK12"/>
    <mergeCell ref="FLA9:FLA12"/>
    <mergeCell ref="FLE9:FLE12"/>
    <mergeCell ref="FLI9:FLI12"/>
    <mergeCell ref="FLM9:FLM12"/>
    <mergeCell ref="FLQ9:FLQ12"/>
    <mergeCell ref="FKG9:FKG12"/>
    <mergeCell ref="FKK9:FKK12"/>
    <mergeCell ref="FKO9:FKO12"/>
    <mergeCell ref="FKS9:FKS12"/>
    <mergeCell ref="FKW9:FKW12"/>
    <mergeCell ref="FJM9:FJM12"/>
    <mergeCell ref="FJQ9:FJQ12"/>
    <mergeCell ref="FJU9:FJU12"/>
    <mergeCell ref="FJY9:FJY12"/>
    <mergeCell ref="FKC9:FKC12"/>
    <mergeCell ref="FIS9:FIS12"/>
    <mergeCell ref="FIW9:FIW12"/>
    <mergeCell ref="FJA9:FJA12"/>
    <mergeCell ref="FJE9:FJE12"/>
    <mergeCell ref="FJI9:FJI12"/>
    <mergeCell ref="FHY9:FHY12"/>
    <mergeCell ref="FIC9:FIC12"/>
    <mergeCell ref="FIG9:FIG12"/>
    <mergeCell ref="FIK9:FIK12"/>
    <mergeCell ref="FIO9:FIO12"/>
    <mergeCell ref="FHE9:FHE12"/>
    <mergeCell ref="FHI9:FHI12"/>
    <mergeCell ref="FHM9:FHM12"/>
    <mergeCell ref="FHQ9:FHQ12"/>
    <mergeCell ref="FHU9:FHU12"/>
    <mergeCell ref="FGK9:FGK12"/>
    <mergeCell ref="FGO9:FGO12"/>
    <mergeCell ref="FGS9:FGS12"/>
    <mergeCell ref="FGW9:FGW12"/>
    <mergeCell ref="FHA9:FHA12"/>
    <mergeCell ref="FFQ9:FFQ12"/>
    <mergeCell ref="FFU9:FFU12"/>
    <mergeCell ref="FFY9:FFY12"/>
    <mergeCell ref="FGC9:FGC12"/>
    <mergeCell ref="FGG9:FGG12"/>
    <mergeCell ref="FEW9:FEW12"/>
    <mergeCell ref="FFA9:FFA12"/>
    <mergeCell ref="FFE9:FFE12"/>
    <mergeCell ref="FFI9:FFI12"/>
    <mergeCell ref="FFM9:FFM12"/>
    <mergeCell ref="FEC9:FEC12"/>
    <mergeCell ref="FEG9:FEG12"/>
    <mergeCell ref="FEK9:FEK12"/>
    <mergeCell ref="FEO9:FEO12"/>
    <mergeCell ref="FES9:FES12"/>
    <mergeCell ref="FDI9:FDI12"/>
    <mergeCell ref="FDM9:FDM12"/>
    <mergeCell ref="FDQ9:FDQ12"/>
    <mergeCell ref="FDU9:FDU12"/>
    <mergeCell ref="FDY9:FDY12"/>
    <mergeCell ref="FCO9:FCO12"/>
    <mergeCell ref="FCS9:FCS12"/>
    <mergeCell ref="FCW9:FCW12"/>
    <mergeCell ref="FDA9:FDA12"/>
    <mergeCell ref="FDE9:FDE12"/>
    <mergeCell ref="FBU9:FBU12"/>
    <mergeCell ref="FBY9:FBY12"/>
    <mergeCell ref="FCC9:FCC12"/>
    <mergeCell ref="FCG9:FCG12"/>
    <mergeCell ref="FCK9:FCK12"/>
    <mergeCell ref="FBA9:FBA12"/>
    <mergeCell ref="FBE9:FBE12"/>
    <mergeCell ref="FBI9:FBI12"/>
    <mergeCell ref="FBM9:FBM12"/>
    <mergeCell ref="FBQ9:FBQ12"/>
    <mergeCell ref="FAG9:FAG12"/>
    <mergeCell ref="FAK9:FAK12"/>
    <mergeCell ref="FAO9:FAO12"/>
    <mergeCell ref="FAS9:FAS12"/>
    <mergeCell ref="FAW9:FAW12"/>
    <mergeCell ref="EZM9:EZM12"/>
    <mergeCell ref="EZQ9:EZQ12"/>
    <mergeCell ref="EZU9:EZU12"/>
    <mergeCell ref="EZY9:EZY12"/>
    <mergeCell ref="FAC9:FAC12"/>
    <mergeCell ref="EYS9:EYS12"/>
    <mergeCell ref="EYW9:EYW12"/>
    <mergeCell ref="EZA9:EZA12"/>
    <mergeCell ref="EZE9:EZE12"/>
    <mergeCell ref="EZI9:EZI12"/>
    <mergeCell ref="EXY9:EXY12"/>
    <mergeCell ref="EYC9:EYC12"/>
    <mergeCell ref="EYG9:EYG12"/>
    <mergeCell ref="EYK9:EYK12"/>
    <mergeCell ref="EYO9:EYO12"/>
    <mergeCell ref="EXE9:EXE12"/>
    <mergeCell ref="EXI9:EXI12"/>
    <mergeCell ref="EXM9:EXM12"/>
    <mergeCell ref="EXQ9:EXQ12"/>
    <mergeCell ref="EXU9:EXU12"/>
    <mergeCell ref="EWK9:EWK12"/>
    <mergeCell ref="EWO9:EWO12"/>
    <mergeCell ref="EWS9:EWS12"/>
    <mergeCell ref="EWW9:EWW12"/>
    <mergeCell ref="EXA9:EXA12"/>
    <mergeCell ref="EVQ9:EVQ12"/>
    <mergeCell ref="EVU9:EVU12"/>
    <mergeCell ref="EVY9:EVY12"/>
    <mergeCell ref="EWC9:EWC12"/>
    <mergeCell ref="EWG9:EWG12"/>
    <mergeCell ref="EUW9:EUW12"/>
    <mergeCell ref="EVA9:EVA12"/>
    <mergeCell ref="EVE9:EVE12"/>
    <mergeCell ref="EVI9:EVI12"/>
    <mergeCell ref="EVM9:EVM12"/>
    <mergeCell ref="EUC9:EUC12"/>
    <mergeCell ref="EUG9:EUG12"/>
    <mergeCell ref="EUK9:EUK12"/>
    <mergeCell ref="EUO9:EUO12"/>
    <mergeCell ref="EUS9:EUS12"/>
    <mergeCell ref="ETI9:ETI12"/>
    <mergeCell ref="ETM9:ETM12"/>
    <mergeCell ref="ETQ9:ETQ12"/>
    <mergeCell ref="ETU9:ETU12"/>
    <mergeCell ref="ETY9:ETY12"/>
    <mergeCell ref="ESO9:ESO12"/>
    <mergeCell ref="ESS9:ESS12"/>
    <mergeCell ref="ESW9:ESW12"/>
    <mergeCell ref="ETA9:ETA12"/>
    <mergeCell ref="ETE9:ETE12"/>
    <mergeCell ref="ERU9:ERU12"/>
    <mergeCell ref="ERY9:ERY12"/>
    <mergeCell ref="ESC9:ESC12"/>
    <mergeCell ref="ESG9:ESG12"/>
    <mergeCell ref="ESK9:ESK12"/>
    <mergeCell ref="ERA9:ERA12"/>
    <mergeCell ref="ERE9:ERE12"/>
    <mergeCell ref="ERI9:ERI12"/>
    <mergeCell ref="ERM9:ERM12"/>
    <mergeCell ref="ERQ9:ERQ12"/>
    <mergeCell ref="EQG9:EQG12"/>
    <mergeCell ref="EQK9:EQK12"/>
    <mergeCell ref="EQO9:EQO12"/>
    <mergeCell ref="EQS9:EQS12"/>
    <mergeCell ref="EQW9:EQW12"/>
    <mergeCell ref="EPM9:EPM12"/>
    <mergeCell ref="EPQ9:EPQ12"/>
    <mergeCell ref="EPU9:EPU12"/>
    <mergeCell ref="EPY9:EPY12"/>
    <mergeCell ref="EQC9:EQC12"/>
    <mergeCell ref="EOS9:EOS12"/>
    <mergeCell ref="EOW9:EOW12"/>
    <mergeCell ref="EPA9:EPA12"/>
    <mergeCell ref="EPE9:EPE12"/>
    <mergeCell ref="EPI9:EPI12"/>
    <mergeCell ref="ENY9:ENY12"/>
    <mergeCell ref="EOC9:EOC12"/>
    <mergeCell ref="EOG9:EOG12"/>
    <mergeCell ref="EOK9:EOK12"/>
    <mergeCell ref="EOO9:EOO12"/>
    <mergeCell ref="ENE9:ENE12"/>
    <mergeCell ref="ENI9:ENI12"/>
    <mergeCell ref="ENM9:ENM12"/>
    <mergeCell ref="ENQ9:ENQ12"/>
    <mergeCell ref="ENU9:ENU12"/>
    <mergeCell ref="EMK9:EMK12"/>
    <mergeCell ref="EMO9:EMO12"/>
    <mergeCell ref="EMS9:EMS12"/>
    <mergeCell ref="EMW9:EMW12"/>
    <mergeCell ref="ENA9:ENA12"/>
    <mergeCell ref="ELQ9:ELQ12"/>
    <mergeCell ref="ELU9:ELU12"/>
    <mergeCell ref="ELY9:ELY12"/>
    <mergeCell ref="EMC9:EMC12"/>
    <mergeCell ref="EMG9:EMG12"/>
    <mergeCell ref="EKW9:EKW12"/>
    <mergeCell ref="ELA9:ELA12"/>
    <mergeCell ref="ELE9:ELE12"/>
    <mergeCell ref="ELI9:ELI12"/>
    <mergeCell ref="ELM9:ELM12"/>
    <mergeCell ref="EKC9:EKC12"/>
    <mergeCell ref="EKG9:EKG12"/>
    <mergeCell ref="EKK9:EKK12"/>
    <mergeCell ref="EKO9:EKO12"/>
    <mergeCell ref="EKS9:EKS12"/>
    <mergeCell ref="EJI9:EJI12"/>
    <mergeCell ref="EJM9:EJM12"/>
    <mergeCell ref="EJQ9:EJQ12"/>
    <mergeCell ref="EJU9:EJU12"/>
    <mergeCell ref="EJY9:EJY12"/>
    <mergeCell ref="EIO9:EIO12"/>
    <mergeCell ref="EIS9:EIS12"/>
    <mergeCell ref="EIW9:EIW12"/>
    <mergeCell ref="EJA9:EJA12"/>
    <mergeCell ref="EJE9:EJE12"/>
    <mergeCell ref="EHU9:EHU12"/>
    <mergeCell ref="EHY9:EHY12"/>
    <mergeCell ref="EIC9:EIC12"/>
    <mergeCell ref="EIG9:EIG12"/>
    <mergeCell ref="EIK9:EIK12"/>
    <mergeCell ref="EHA9:EHA12"/>
    <mergeCell ref="EHE9:EHE12"/>
    <mergeCell ref="EHI9:EHI12"/>
    <mergeCell ref="EHM9:EHM12"/>
    <mergeCell ref="EHQ9:EHQ12"/>
    <mergeCell ref="EGG9:EGG12"/>
    <mergeCell ref="EGK9:EGK12"/>
    <mergeCell ref="EGO9:EGO12"/>
    <mergeCell ref="EGS9:EGS12"/>
    <mergeCell ref="EGW9:EGW12"/>
    <mergeCell ref="EFM9:EFM12"/>
    <mergeCell ref="EFQ9:EFQ12"/>
    <mergeCell ref="EFU9:EFU12"/>
    <mergeCell ref="EFY9:EFY12"/>
    <mergeCell ref="EGC9:EGC12"/>
    <mergeCell ref="EES9:EES12"/>
    <mergeCell ref="EEW9:EEW12"/>
    <mergeCell ref="EFA9:EFA12"/>
    <mergeCell ref="EFE9:EFE12"/>
    <mergeCell ref="EFI9:EFI12"/>
    <mergeCell ref="EDY9:EDY12"/>
    <mergeCell ref="EEC9:EEC12"/>
    <mergeCell ref="EEG9:EEG12"/>
    <mergeCell ref="EEK9:EEK12"/>
    <mergeCell ref="EEO9:EEO12"/>
    <mergeCell ref="EDE9:EDE12"/>
    <mergeCell ref="EDI9:EDI12"/>
    <mergeCell ref="EDM9:EDM12"/>
    <mergeCell ref="EDQ9:EDQ12"/>
    <mergeCell ref="EDU9:EDU12"/>
    <mergeCell ref="ECK9:ECK12"/>
    <mergeCell ref="ECO9:ECO12"/>
    <mergeCell ref="ECS9:ECS12"/>
    <mergeCell ref="ECW9:ECW12"/>
    <mergeCell ref="EDA9:EDA12"/>
    <mergeCell ref="EBQ9:EBQ12"/>
    <mergeCell ref="EBU9:EBU12"/>
    <mergeCell ref="EBY9:EBY12"/>
    <mergeCell ref="ECC9:ECC12"/>
    <mergeCell ref="ECG9:ECG12"/>
    <mergeCell ref="EAW9:EAW12"/>
    <mergeCell ref="EBA9:EBA12"/>
    <mergeCell ref="EBE9:EBE12"/>
    <mergeCell ref="EBI9:EBI12"/>
    <mergeCell ref="EBM9:EBM12"/>
    <mergeCell ref="EAC9:EAC12"/>
    <mergeCell ref="EAG9:EAG12"/>
    <mergeCell ref="EAK9:EAK12"/>
    <mergeCell ref="EAO9:EAO12"/>
    <mergeCell ref="EAS9:EAS12"/>
    <mergeCell ref="DZI9:DZI12"/>
    <mergeCell ref="DZM9:DZM12"/>
    <mergeCell ref="DZQ9:DZQ12"/>
    <mergeCell ref="DZU9:DZU12"/>
    <mergeCell ref="DZY9:DZY12"/>
    <mergeCell ref="DYO9:DYO12"/>
    <mergeCell ref="DYS9:DYS12"/>
    <mergeCell ref="DYW9:DYW12"/>
    <mergeCell ref="DZA9:DZA12"/>
    <mergeCell ref="DZE9:DZE12"/>
    <mergeCell ref="DXU9:DXU12"/>
    <mergeCell ref="DXY9:DXY12"/>
    <mergeCell ref="DYC9:DYC12"/>
    <mergeCell ref="DYG9:DYG12"/>
    <mergeCell ref="DYK9:DYK12"/>
    <mergeCell ref="DXA9:DXA12"/>
    <mergeCell ref="DXE9:DXE12"/>
    <mergeCell ref="DXI9:DXI12"/>
    <mergeCell ref="DXM9:DXM12"/>
    <mergeCell ref="DXQ9:DXQ12"/>
    <mergeCell ref="DWG9:DWG12"/>
    <mergeCell ref="DWK9:DWK12"/>
    <mergeCell ref="DWO9:DWO12"/>
    <mergeCell ref="DWS9:DWS12"/>
    <mergeCell ref="DWW9:DWW12"/>
    <mergeCell ref="DVM9:DVM12"/>
    <mergeCell ref="DVQ9:DVQ12"/>
    <mergeCell ref="DVU9:DVU12"/>
    <mergeCell ref="DVY9:DVY12"/>
    <mergeCell ref="DWC9:DWC12"/>
    <mergeCell ref="DUS9:DUS12"/>
    <mergeCell ref="DUW9:DUW12"/>
    <mergeCell ref="DVA9:DVA12"/>
    <mergeCell ref="DVE9:DVE12"/>
    <mergeCell ref="DVI9:DVI12"/>
    <mergeCell ref="DTY9:DTY12"/>
    <mergeCell ref="DUC9:DUC12"/>
    <mergeCell ref="DUG9:DUG12"/>
    <mergeCell ref="DUK9:DUK12"/>
    <mergeCell ref="DUO9:DUO12"/>
    <mergeCell ref="DTE9:DTE12"/>
    <mergeCell ref="DTI9:DTI12"/>
    <mergeCell ref="DTM9:DTM12"/>
    <mergeCell ref="DTQ9:DTQ12"/>
    <mergeCell ref="DTU9:DTU12"/>
    <mergeCell ref="DSK9:DSK12"/>
    <mergeCell ref="DSO9:DSO12"/>
    <mergeCell ref="DSS9:DSS12"/>
    <mergeCell ref="DSW9:DSW12"/>
    <mergeCell ref="DTA9:DTA12"/>
    <mergeCell ref="DRQ9:DRQ12"/>
    <mergeCell ref="DRU9:DRU12"/>
    <mergeCell ref="DRY9:DRY12"/>
    <mergeCell ref="DSC9:DSC12"/>
    <mergeCell ref="DSG9:DSG12"/>
    <mergeCell ref="DQW9:DQW12"/>
    <mergeCell ref="DRA9:DRA12"/>
    <mergeCell ref="DRE9:DRE12"/>
    <mergeCell ref="DRI9:DRI12"/>
    <mergeCell ref="DRM9:DRM12"/>
    <mergeCell ref="DQC9:DQC12"/>
    <mergeCell ref="DQG9:DQG12"/>
    <mergeCell ref="DQK9:DQK12"/>
    <mergeCell ref="DQO9:DQO12"/>
    <mergeCell ref="DQS9:DQS12"/>
    <mergeCell ref="DPI9:DPI12"/>
    <mergeCell ref="DPM9:DPM12"/>
    <mergeCell ref="DPQ9:DPQ12"/>
    <mergeCell ref="DPU9:DPU12"/>
    <mergeCell ref="DPY9:DPY12"/>
    <mergeCell ref="DOO9:DOO12"/>
    <mergeCell ref="DOS9:DOS12"/>
    <mergeCell ref="DOW9:DOW12"/>
    <mergeCell ref="DPA9:DPA12"/>
    <mergeCell ref="DPE9:DPE12"/>
    <mergeCell ref="DNU9:DNU12"/>
    <mergeCell ref="DNY9:DNY12"/>
    <mergeCell ref="DOC9:DOC12"/>
    <mergeCell ref="DOG9:DOG12"/>
    <mergeCell ref="DOK9:DOK12"/>
    <mergeCell ref="DNA9:DNA12"/>
    <mergeCell ref="DNE9:DNE12"/>
    <mergeCell ref="DNI9:DNI12"/>
    <mergeCell ref="DNM9:DNM12"/>
    <mergeCell ref="DNQ9:DNQ12"/>
    <mergeCell ref="DMG9:DMG12"/>
    <mergeCell ref="DMK9:DMK12"/>
    <mergeCell ref="DMO9:DMO12"/>
    <mergeCell ref="DMS9:DMS12"/>
    <mergeCell ref="DMW9:DMW12"/>
    <mergeCell ref="DLM9:DLM12"/>
    <mergeCell ref="DLQ9:DLQ12"/>
    <mergeCell ref="DLU9:DLU12"/>
    <mergeCell ref="DLY9:DLY12"/>
    <mergeCell ref="DMC9:DMC12"/>
    <mergeCell ref="DKS9:DKS12"/>
    <mergeCell ref="DKW9:DKW12"/>
    <mergeCell ref="DLA9:DLA12"/>
    <mergeCell ref="DLE9:DLE12"/>
    <mergeCell ref="DLI9:DLI12"/>
    <mergeCell ref="DJY9:DJY12"/>
    <mergeCell ref="DKC9:DKC12"/>
    <mergeCell ref="DKG9:DKG12"/>
    <mergeCell ref="DKK9:DKK12"/>
    <mergeCell ref="DKO9:DKO12"/>
    <mergeCell ref="DJE9:DJE12"/>
    <mergeCell ref="DJI9:DJI12"/>
    <mergeCell ref="DJM9:DJM12"/>
    <mergeCell ref="DJQ9:DJQ12"/>
    <mergeCell ref="DJU9:DJU12"/>
    <mergeCell ref="DIK9:DIK12"/>
    <mergeCell ref="DIO9:DIO12"/>
    <mergeCell ref="DIS9:DIS12"/>
    <mergeCell ref="DIW9:DIW12"/>
    <mergeCell ref="DJA9:DJA12"/>
    <mergeCell ref="DHQ9:DHQ12"/>
    <mergeCell ref="DHU9:DHU12"/>
    <mergeCell ref="DHY9:DHY12"/>
    <mergeCell ref="DIC9:DIC12"/>
    <mergeCell ref="DIG9:DIG12"/>
    <mergeCell ref="DGW9:DGW12"/>
    <mergeCell ref="DHA9:DHA12"/>
    <mergeCell ref="DHE9:DHE12"/>
    <mergeCell ref="DHI9:DHI12"/>
    <mergeCell ref="DHM9:DHM12"/>
    <mergeCell ref="DGC9:DGC12"/>
    <mergeCell ref="DGG9:DGG12"/>
    <mergeCell ref="DGK9:DGK12"/>
    <mergeCell ref="DGO9:DGO12"/>
    <mergeCell ref="DGS9:DGS12"/>
    <mergeCell ref="DFI9:DFI12"/>
    <mergeCell ref="DFM9:DFM12"/>
    <mergeCell ref="DFQ9:DFQ12"/>
    <mergeCell ref="DFU9:DFU12"/>
    <mergeCell ref="DFY9:DFY12"/>
    <mergeCell ref="DEO9:DEO12"/>
    <mergeCell ref="DES9:DES12"/>
    <mergeCell ref="DEW9:DEW12"/>
    <mergeCell ref="DFA9:DFA12"/>
    <mergeCell ref="DFE9:DFE12"/>
    <mergeCell ref="DDU9:DDU12"/>
    <mergeCell ref="DDY9:DDY12"/>
    <mergeCell ref="DEC9:DEC12"/>
    <mergeCell ref="DEG9:DEG12"/>
    <mergeCell ref="DEK9:DEK12"/>
    <mergeCell ref="DDA9:DDA12"/>
    <mergeCell ref="DDE9:DDE12"/>
    <mergeCell ref="DDI9:DDI12"/>
    <mergeCell ref="DDM9:DDM12"/>
    <mergeCell ref="DDQ9:DDQ12"/>
    <mergeCell ref="DCG9:DCG12"/>
    <mergeCell ref="DCK9:DCK12"/>
    <mergeCell ref="DCO9:DCO12"/>
    <mergeCell ref="DCS9:DCS12"/>
    <mergeCell ref="DCW9:DCW12"/>
    <mergeCell ref="DBM9:DBM12"/>
    <mergeCell ref="DBQ9:DBQ12"/>
    <mergeCell ref="DBU9:DBU12"/>
    <mergeCell ref="DBY9:DBY12"/>
    <mergeCell ref="DCC9:DCC12"/>
    <mergeCell ref="DAS9:DAS12"/>
    <mergeCell ref="DAW9:DAW12"/>
    <mergeCell ref="DBA9:DBA12"/>
    <mergeCell ref="DBE9:DBE12"/>
    <mergeCell ref="DBI9:DBI12"/>
    <mergeCell ref="CZY9:CZY12"/>
    <mergeCell ref="DAC9:DAC12"/>
    <mergeCell ref="DAG9:DAG12"/>
    <mergeCell ref="DAK9:DAK12"/>
    <mergeCell ref="DAO9:DAO12"/>
    <mergeCell ref="CZE9:CZE12"/>
    <mergeCell ref="CZI9:CZI12"/>
    <mergeCell ref="CZM9:CZM12"/>
    <mergeCell ref="CZQ9:CZQ12"/>
    <mergeCell ref="CZU9:CZU12"/>
    <mergeCell ref="CYK9:CYK12"/>
    <mergeCell ref="CYO9:CYO12"/>
    <mergeCell ref="CYS9:CYS12"/>
    <mergeCell ref="CYW9:CYW12"/>
    <mergeCell ref="CZA9:CZA12"/>
    <mergeCell ref="CXQ9:CXQ12"/>
    <mergeCell ref="CXU9:CXU12"/>
    <mergeCell ref="CXY9:CXY12"/>
    <mergeCell ref="CYC9:CYC12"/>
    <mergeCell ref="CYG9:CYG12"/>
    <mergeCell ref="CWW9:CWW12"/>
    <mergeCell ref="CXA9:CXA12"/>
    <mergeCell ref="CXE9:CXE12"/>
    <mergeCell ref="CXI9:CXI12"/>
    <mergeCell ref="CXM9:CXM12"/>
    <mergeCell ref="CWC9:CWC12"/>
    <mergeCell ref="CWG9:CWG12"/>
    <mergeCell ref="CWK9:CWK12"/>
    <mergeCell ref="CWO9:CWO12"/>
    <mergeCell ref="CWS9:CWS12"/>
    <mergeCell ref="CVI9:CVI12"/>
    <mergeCell ref="CVM9:CVM12"/>
    <mergeCell ref="CVQ9:CVQ12"/>
    <mergeCell ref="CVU9:CVU12"/>
    <mergeCell ref="CVY9:CVY12"/>
    <mergeCell ref="CUO9:CUO12"/>
    <mergeCell ref="CUS9:CUS12"/>
    <mergeCell ref="CUW9:CUW12"/>
    <mergeCell ref="CVA9:CVA12"/>
    <mergeCell ref="CVE9:CVE12"/>
    <mergeCell ref="CTU9:CTU12"/>
    <mergeCell ref="CTY9:CTY12"/>
    <mergeCell ref="CUC9:CUC12"/>
    <mergeCell ref="CUG9:CUG12"/>
    <mergeCell ref="CUK9:CUK12"/>
    <mergeCell ref="CTA9:CTA12"/>
    <mergeCell ref="CTE9:CTE12"/>
    <mergeCell ref="CTI9:CTI12"/>
    <mergeCell ref="CTM9:CTM12"/>
    <mergeCell ref="CTQ9:CTQ12"/>
    <mergeCell ref="CSG9:CSG12"/>
    <mergeCell ref="CSK9:CSK12"/>
    <mergeCell ref="CSO9:CSO12"/>
    <mergeCell ref="CSS9:CSS12"/>
    <mergeCell ref="CSW9:CSW12"/>
    <mergeCell ref="CRM9:CRM12"/>
    <mergeCell ref="CRQ9:CRQ12"/>
    <mergeCell ref="CRU9:CRU12"/>
    <mergeCell ref="CRY9:CRY12"/>
    <mergeCell ref="CSC9:CSC12"/>
    <mergeCell ref="CQS9:CQS12"/>
    <mergeCell ref="CQW9:CQW12"/>
    <mergeCell ref="CRA9:CRA12"/>
    <mergeCell ref="CRE9:CRE12"/>
    <mergeCell ref="CRI9:CRI12"/>
    <mergeCell ref="CPY9:CPY12"/>
    <mergeCell ref="CQC9:CQC12"/>
    <mergeCell ref="CQG9:CQG12"/>
    <mergeCell ref="CQK9:CQK12"/>
    <mergeCell ref="CQO9:CQO12"/>
    <mergeCell ref="CPE9:CPE12"/>
    <mergeCell ref="CPI9:CPI12"/>
    <mergeCell ref="CPM9:CPM12"/>
    <mergeCell ref="CPQ9:CPQ12"/>
    <mergeCell ref="CPU9:CPU12"/>
    <mergeCell ref="COK9:COK12"/>
    <mergeCell ref="COO9:COO12"/>
    <mergeCell ref="COS9:COS12"/>
    <mergeCell ref="COW9:COW12"/>
    <mergeCell ref="CPA9:CPA12"/>
    <mergeCell ref="CNQ9:CNQ12"/>
    <mergeCell ref="CNU9:CNU12"/>
    <mergeCell ref="CNY9:CNY12"/>
    <mergeCell ref="COC9:COC12"/>
    <mergeCell ref="COG9:COG12"/>
    <mergeCell ref="CMW9:CMW12"/>
    <mergeCell ref="CNA9:CNA12"/>
    <mergeCell ref="CNE9:CNE12"/>
    <mergeCell ref="CNI9:CNI12"/>
    <mergeCell ref="CNM9:CNM12"/>
    <mergeCell ref="CMC9:CMC12"/>
    <mergeCell ref="CMG9:CMG12"/>
    <mergeCell ref="CMK9:CMK12"/>
    <mergeCell ref="CMO9:CMO12"/>
    <mergeCell ref="CMS9:CMS12"/>
    <mergeCell ref="CLI9:CLI12"/>
    <mergeCell ref="CLM9:CLM12"/>
    <mergeCell ref="CLQ9:CLQ12"/>
    <mergeCell ref="CLU9:CLU12"/>
    <mergeCell ref="CLY9:CLY12"/>
    <mergeCell ref="CKO9:CKO12"/>
    <mergeCell ref="CKS9:CKS12"/>
    <mergeCell ref="CKW9:CKW12"/>
    <mergeCell ref="CLA9:CLA12"/>
    <mergeCell ref="CLE9:CLE12"/>
    <mergeCell ref="CJU9:CJU12"/>
    <mergeCell ref="CJY9:CJY12"/>
    <mergeCell ref="CKC9:CKC12"/>
    <mergeCell ref="CKG9:CKG12"/>
    <mergeCell ref="CKK9:CKK12"/>
    <mergeCell ref="CJA9:CJA12"/>
    <mergeCell ref="CJE9:CJE12"/>
    <mergeCell ref="CJI9:CJI12"/>
    <mergeCell ref="CJM9:CJM12"/>
    <mergeCell ref="CJQ9:CJQ12"/>
    <mergeCell ref="CIG9:CIG12"/>
    <mergeCell ref="CIK9:CIK12"/>
    <mergeCell ref="CIO9:CIO12"/>
    <mergeCell ref="CIS9:CIS12"/>
    <mergeCell ref="CIW9:CIW12"/>
    <mergeCell ref="CHM9:CHM12"/>
    <mergeCell ref="CHQ9:CHQ12"/>
    <mergeCell ref="CHU9:CHU12"/>
    <mergeCell ref="CHY9:CHY12"/>
    <mergeCell ref="CIC9:CIC12"/>
    <mergeCell ref="CGS9:CGS12"/>
    <mergeCell ref="CGW9:CGW12"/>
    <mergeCell ref="CHA9:CHA12"/>
    <mergeCell ref="CHE9:CHE12"/>
    <mergeCell ref="CHI9:CHI12"/>
    <mergeCell ref="CFY9:CFY12"/>
    <mergeCell ref="CGC9:CGC12"/>
    <mergeCell ref="CGG9:CGG12"/>
    <mergeCell ref="CGK9:CGK12"/>
    <mergeCell ref="CGO9:CGO12"/>
    <mergeCell ref="CFE9:CFE12"/>
    <mergeCell ref="CFI9:CFI12"/>
    <mergeCell ref="CFM9:CFM12"/>
    <mergeCell ref="CFQ9:CFQ12"/>
    <mergeCell ref="CFU9:CFU12"/>
    <mergeCell ref="CEK9:CEK12"/>
    <mergeCell ref="CEO9:CEO12"/>
    <mergeCell ref="CES9:CES12"/>
    <mergeCell ref="CEW9:CEW12"/>
    <mergeCell ref="CFA9:CFA12"/>
    <mergeCell ref="CDQ9:CDQ12"/>
    <mergeCell ref="CDU9:CDU12"/>
    <mergeCell ref="CDY9:CDY12"/>
    <mergeCell ref="CEC9:CEC12"/>
    <mergeCell ref="CEG9:CEG12"/>
    <mergeCell ref="CCW9:CCW12"/>
    <mergeCell ref="CDA9:CDA12"/>
    <mergeCell ref="CDE9:CDE12"/>
    <mergeCell ref="CDI9:CDI12"/>
    <mergeCell ref="CDM9:CDM12"/>
    <mergeCell ref="CCC9:CCC12"/>
    <mergeCell ref="CCG9:CCG12"/>
    <mergeCell ref="CCK9:CCK12"/>
    <mergeCell ref="CCO9:CCO12"/>
    <mergeCell ref="CCS9:CCS12"/>
    <mergeCell ref="CBI9:CBI12"/>
    <mergeCell ref="CBM9:CBM12"/>
    <mergeCell ref="CBQ9:CBQ12"/>
    <mergeCell ref="CBU9:CBU12"/>
    <mergeCell ref="CBY9:CBY12"/>
    <mergeCell ref="CAO9:CAO12"/>
    <mergeCell ref="CAS9:CAS12"/>
    <mergeCell ref="CAW9:CAW12"/>
    <mergeCell ref="CBA9:CBA12"/>
    <mergeCell ref="CBE9:CBE12"/>
    <mergeCell ref="BZU9:BZU12"/>
    <mergeCell ref="BZY9:BZY12"/>
    <mergeCell ref="CAC9:CAC12"/>
    <mergeCell ref="CAG9:CAG12"/>
    <mergeCell ref="CAK9:CAK12"/>
    <mergeCell ref="BZA9:BZA12"/>
    <mergeCell ref="BZE9:BZE12"/>
    <mergeCell ref="BZI9:BZI12"/>
    <mergeCell ref="BZM9:BZM12"/>
    <mergeCell ref="BZQ9:BZQ12"/>
    <mergeCell ref="BYG9:BYG12"/>
    <mergeCell ref="BYK9:BYK12"/>
    <mergeCell ref="BYO9:BYO12"/>
    <mergeCell ref="BYS9:BYS12"/>
    <mergeCell ref="BYW9:BYW12"/>
    <mergeCell ref="BXM9:BXM12"/>
    <mergeCell ref="BXQ9:BXQ12"/>
    <mergeCell ref="BXU9:BXU12"/>
    <mergeCell ref="BXY9:BXY12"/>
    <mergeCell ref="BYC9:BYC12"/>
    <mergeCell ref="BWS9:BWS12"/>
    <mergeCell ref="BWW9:BWW12"/>
    <mergeCell ref="BXA9:BXA12"/>
    <mergeCell ref="BXE9:BXE12"/>
    <mergeCell ref="BXI9:BXI12"/>
    <mergeCell ref="BVY9:BVY12"/>
    <mergeCell ref="BWC9:BWC12"/>
    <mergeCell ref="BWG9:BWG12"/>
    <mergeCell ref="BWK9:BWK12"/>
    <mergeCell ref="BWO9:BWO12"/>
    <mergeCell ref="BVE9:BVE12"/>
    <mergeCell ref="BVI9:BVI12"/>
    <mergeCell ref="BVM9:BVM12"/>
    <mergeCell ref="BVQ9:BVQ12"/>
    <mergeCell ref="BVU9:BVU12"/>
    <mergeCell ref="BUK9:BUK12"/>
    <mergeCell ref="BUO9:BUO12"/>
    <mergeCell ref="BUS9:BUS12"/>
    <mergeCell ref="BUW9:BUW12"/>
    <mergeCell ref="BVA9:BVA12"/>
    <mergeCell ref="BTQ9:BTQ12"/>
    <mergeCell ref="BTU9:BTU12"/>
    <mergeCell ref="BTY9:BTY12"/>
    <mergeCell ref="BUC9:BUC12"/>
    <mergeCell ref="BUG9:BUG12"/>
    <mergeCell ref="BSW9:BSW12"/>
    <mergeCell ref="BTA9:BTA12"/>
    <mergeCell ref="BTE9:BTE12"/>
    <mergeCell ref="BTI9:BTI12"/>
    <mergeCell ref="BTM9:BTM12"/>
    <mergeCell ref="BSC9:BSC12"/>
    <mergeCell ref="BSG9:BSG12"/>
    <mergeCell ref="BSK9:BSK12"/>
    <mergeCell ref="BSO9:BSO12"/>
    <mergeCell ref="BSS9:BSS12"/>
    <mergeCell ref="BRI9:BRI12"/>
    <mergeCell ref="BRM9:BRM12"/>
    <mergeCell ref="BRQ9:BRQ12"/>
    <mergeCell ref="BRU9:BRU12"/>
    <mergeCell ref="BRY9:BRY12"/>
    <mergeCell ref="BQO9:BQO12"/>
    <mergeCell ref="BQS9:BQS12"/>
    <mergeCell ref="BQW9:BQW12"/>
    <mergeCell ref="BRA9:BRA12"/>
    <mergeCell ref="BRE9:BRE12"/>
    <mergeCell ref="BPU9:BPU12"/>
    <mergeCell ref="BPY9:BPY12"/>
    <mergeCell ref="BQC9:BQC12"/>
    <mergeCell ref="BQG9:BQG12"/>
    <mergeCell ref="BQK9:BQK12"/>
    <mergeCell ref="BPA9:BPA12"/>
    <mergeCell ref="BPE9:BPE12"/>
    <mergeCell ref="BPI9:BPI12"/>
    <mergeCell ref="BPM9:BPM12"/>
    <mergeCell ref="BPQ9:BPQ12"/>
    <mergeCell ref="BOG9:BOG12"/>
    <mergeCell ref="BOK9:BOK12"/>
    <mergeCell ref="BOO9:BOO12"/>
    <mergeCell ref="BOS9:BOS12"/>
    <mergeCell ref="BOW9:BOW12"/>
    <mergeCell ref="BNM9:BNM12"/>
    <mergeCell ref="BNQ9:BNQ12"/>
    <mergeCell ref="BNU9:BNU12"/>
    <mergeCell ref="BNY9:BNY12"/>
    <mergeCell ref="BOC9:BOC12"/>
    <mergeCell ref="BMS9:BMS12"/>
    <mergeCell ref="BMW9:BMW12"/>
    <mergeCell ref="BNA9:BNA12"/>
    <mergeCell ref="BNE9:BNE12"/>
    <mergeCell ref="BNI9:BNI12"/>
    <mergeCell ref="BLY9:BLY12"/>
    <mergeCell ref="BMC9:BMC12"/>
    <mergeCell ref="BMG9:BMG12"/>
    <mergeCell ref="BMK9:BMK12"/>
    <mergeCell ref="BMO9:BMO12"/>
    <mergeCell ref="BLE9:BLE12"/>
    <mergeCell ref="BLI9:BLI12"/>
    <mergeCell ref="BLM9:BLM12"/>
    <mergeCell ref="BLQ9:BLQ12"/>
    <mergeCell ref="BLU9:BLU12"/>
    <mergeCell ref="BKK9:BKK12"/>
    <mergeCell ref="BKO9:BKO12"/>
    <mergeCell ref="BKS9:BKS12"/>
    <mergeCell ref="BKW9:BKW12"/>
    <mergeCell ref="BLA9:BLA12"/>
    <mergeCell ref="BJQ9:BJQ12"/>
    <mergeCell ref="BJU9:BJU12"/>
    <mergeCell ref="BJY9:BJY12"/>
    <mergeCell ref="BKC9:BKC12"/>
    <mergeCell ref="BKG9:BKG12"/>
    <mergeCell ref="BIW9:BIW12"/>
    <mergeCell ref="BJA9:BJA12"/>
    <mergeCell ref="BJE9:BJE12"/>
    <mergeCell ref="BJI9:BJI12"/>
    <mergeCell ref="BJM9:BJM12"/>
    <mergeCell ref="BIC9:BIC12"/>
    <mergeCell ref="BIG9:BIG12"/>
    <mergeCell ref="BIK9:BIK12"/>
    <mergeCell ref="BIO9:BIO12"/>
    <mergeCell ref="BIS9:BIS12"/>
    <mergeCell ref="BHI9:BHI12"/>
    <mergeCell ref="BHM9:BHM12"/>
    <mergeCell ref="BHQ9:BHQ12"/>
    <mergeCell ref="BHU9:BHU12"/>
    <mergeCell ref="BHY9:BHY12"/>
    <mergeCell ref="BGO9:BGO12"/>
    <mergeCell ref="BGS9:BGS12"/>
    <mergeCell ref="BGW9:BGW12"/>
    <mergeCell ref="BHA9:BHA12"/>
    <mergeCell ref="BHE9:BHE12"/>
    <mergeCell ref="BFU9:BFU12"/>
    <mergeCell ref="BFY9:BFY12"/>
    <mergeCell ref="BGC9:BGC12"/>
    <mergeCell ref="BGG9:BGG12"/>
    <mergeCell ref="BGK9:BGK12"/>
    <mergeCell ref="BFA9:BFA12"/>
    <mergeCell ref="BFE9:BFE12"/>
    <mergeCell ref="BFI9:BFI12"/>
    <mergeCell ref="BFM9:BFM12"/>
    <mergeCell ref="BFQ9:BFQ12"/>
    <mergeCell ref="BEG9:BEG12"/>
    <mergeCell ref="BEK9:BEK12"/>
    <mergeCell ref="BEO9:BEO12"/>
    <mergeCell ref="BES9:BES12"/>
    <mergeCell ref="BEW9:BEW12"/>
    <mergeCell ref="BDM9:BDM12"/>
    <mergeCell ref="BDQ9:BDQ12"/>
    <mergeCell ref="BDU9:BDU12"/>
    <mergeCell ref="BDY9:BDY12"/>
    <mergeCell ref="BEC9:BEC12"/>
    <mergeCell ref="BCS9:BCS12"/>
    <mergeCell ref="BCW9:BCW12"/>
    <mergeCell ref="BDA9:BDA12"/>
    <mergeCell ref="BDE9:BDE12"/>
    <mergeCell ref="BDI9:BDI12"/>
    <mergeCell ref="BBY9:BBY12"/>
    <mergeCell ref="BCC9:BCC12"/>
    <mergeCell ref="BCG9:BCG12"/>
    <mergeCell ref="BCK9:BCK12"/>
    <mergeCell ref="BCO9:BCO12"/>
    <mergeCell ref="BBE9:BBE12"/>
    <mergeCell ref="BBI9:BBI12"/>
    <mergeCell ref="BBM9:BBM12"/>
    <mergeCell ref="BBQ9:BBQ12"/>
    <mergeCell ref="BBU9:BBU12"/>
    <mergeCell ref="BAK9:BAK12"/>
    <mergeCell ref="BAO9:BAO12"/>
    <mergeCell ref="BAS9:BAS12"/>
    <mergeCell ref="BAW9:BAW12"/>
    <mergeCell ref="BBA9:BBA12"/>
    <mergeCell ref="AZQ9:AZQ12"/>
    <mergeCell ref="AZU9:AZU12"/>
    <mergeCell ref="AZY9:AZY12"/>
    <mergeCell ref="BAC9:BAC12"/>
    <mergeCell ref="BAG9:BAG12"/>
    <mergeCell ref="AYW9:AYW12"/>
    <mergeCell ref="AZA9:AZA12"/>
    <mergeCell ref="AZE9:AZE12"/>
    <mergeCell ref="AZI9:AZI12"/>
    <mergeCell ref="AZM9:AZM12"/>
    <mergeCell ref="AYC9:AYC12"/>
    <mergeCell ref="AYG9:AYG12"/>
    <mergeCell ref="AYK9:AYK12"/>
    <mergeCell ref="AYO9:AYO12"/>
    <mergeCell ref="AYS9:AYS12"/>
    <mergeCell ref="AXI9:AXI12"/>
    <mergeCell ref="AXM9:AXM12"/>
    <mergeCell ref="AXQ9:AXQ12"/>
    <mergeCell ref="AXU9:AXU12"/>
    <mergeCell ref="AXY9:AXY12"/>
    <mergeCell ref="AWO9:AWO12"/>
    <mergeCell ref="AWS9:AWS12"/>
    <mergeCell ref="AWW9:AWW12"/>
    <mergeCell ref="AXA9:AXA12"/>
    <mergeCell ref="AXE9:AXE12"/>
    <mergeCell ref="AVU9:AVU12"/>
    <mergeCell ref="AVY9:AVY12"/>
    <mergeCell ref="AWC9:AWC12"/>
    <mergeCell ref="AWG9:AWG12"/>
    <mergeCell ref="AWK9:AWK12"/>
    <mergeCell ref="AVA9:AVA12"/>
    <mergeCell ref="AVE9:AVE12"/>
    <mergeCell ref="AVI9:AVI12"/>
    <mergeCell ref="AVM9:AVM12"/>
    <mergeCell ref="AVQ9:AVQ12"/>
    <mergeCell ref="AUG9:AUG12"/>
    <mergeCell ref="AUK9:AUK12"/>
    <mergeCell ref="AUO9:AUO12"/>
    <mergeCell ref="AUS9:AUS12"/>
    <mergeCell ref="AUW9:AUW12"/>
    <mergeCell ref="ATM9:ATM12"/>
    <mergeCell ref="ATQ9:ATQ12"/>
    <mergeCell ref="ATU9:ATU12"/>
    <mergeCell ref="ATY9:ATY12"/>
    <mergeCell ref="AUC9:AUC12"/>
    <mergeCell ref="ASS9:ASS12"/>
    <mergeCell ref="ASW9:ASW12"/>
    <mergeCell ref="ATA9:ATA12"/>
    <mergeCell ref="ATE9:ATE12"/>
    <mergeCell ref="ATI9:ATI12"/>
    <mergeCell ref="ARY9:ARY12"/>
    <mergeCell ref="ASC9:ASC12"/>
    <mergeCell ref="ASG9:ASG12"/>
    <mergeCell ref="ASK9:ASK12"/>
    <mergeCell ref="ASO9:ASO12"/>
    <mergeCell ref="ARE9:ARE12"/>
    <mergeCell ref="ARI9:ARI12"/>
    <mergeCell ref="ARM9:ARM12"/>
    <mergeCell ref="ARQ9:ARQ12"/>
    <mergeCell ref="ARU9:ARU12"/>
    <mergeCell ref="AQK9:AQK12"/>
    <mergeCell ref="AQO9:AQO12"/>
    <mergeCell ref="AQS9:AQS12"/>
    <mergeCell ref="AQW9:AQW12"/>
    <mergeCell ref="ARA9:ARA12"/>
    <mergeCell ref="APQ9:APQ12"/>
    <mergeCell ref="APU9:APU12"/>
    <mergeCell ref="APY9:APY12"/>
    <mergeCell ref="AQC9:AQC12"/>
    <mergeCell ref="AQG9:AQG12"/>
    <mergeCell ref="AOW9:AOW12"/>
    <mergeCell ref="APA9:APA12"/>
    <mergeCell ref="APE9:APE12"/>
    <mergeCell ref="API9:API12"/>
    <mergeCell ref="APM9:APM12"/>
    <mergeCell ref="AOC9:AOC12"/>
    <mergeCell ref="AOG9:AOG12"/>
    <mergeCell ref="AOK9:AOK12"/>
    <mergeCell ref="AOO9:AOO12"/>
    <mergeCell ref="AOS9:AOS12"/>
    <mergeCell ref="ANI9:ANI12"/>
    <mergeCell ref="ANM9:ANM12"/>
    <mergeCell ref="ANQ9:ANQ12"/>
    <mergeCell ref="ANU9:ANU12"/>
    <mergeCell ref="ANY9:ANY12"/>
    <mergeCell ref="AMO9:AMO12"/>
    <mergeCell ref="AMS9:AMS12"/>
    <mergeCell ref="AMW9:AMW12"/>
    <mergeCell ref="ANA9:ANA12"/>
    <mergeCell ref="ANE9:ANE12"/>
    <mergeCell ref="ALU9:ALU12"/>
    <mergeCell ref="ALY9:ALY12"/>
    <mergeCell ref="AMC9:AMC12"/>
    <mergeCell ref="AMG9:AMG12"/>
    <mergeCell ref="AMK9:AMK12"/>
    <mergeCell ref="ALA9:ALA12"/>
    <mergeCell ref="ALE9:ALE12"/>
    <mergeCell ref="ALI9:ALI12"/>
    <mergeCell ref="ALM9:ALM12"/>
    <mergeCell ref="ALQ9:ALQ12"/>
    <mergeCell ref="AKG9:AKG12"/>
    <mergeCell ref="AKK9:AKK12"/>
    <mergeCell ref="AKO9:AKO12"/>
    <mergeCell ref="AKS9:AKS12"/>
    <mergeCell ref="AKW9:AKW12"/>
    <mergeCell ref="AJM9:AJM12"/>
    <mergeCell ref="AJQ9:AJQ12"/>
    <mergeCell ref="AJU9:AJU12"/>
    <mergeCell ref="AJY9:AJY12"/>
    <mergeCell ref="AKC9:AKC12"/>
    <mergeCell ref="AIS9:AIS12"/>
    <mergeCell ref="AIW9:AIW12"/>
    <mergeCell ref="AJA9:AJA12"/>
    <mergeCell ref="AJE9:AJE12"/>
    <mergeCell ref="AJI9:AJI12"/>
    <mergeCell ref="AHY9:AHY12"/>
    <mergeCell ref="AIC9:AIC12"/>
    <mergeCell ref="AIG9:AIG12"/>
    <mergeCell ref="AIK9:AIK12"/>
    <mergeCell ref="AIO9:AIO12"/>
    <mergeCell ref="AHE9:AHE12"/>
    <mergeCell ref="AHI9:AHI12"/>
    <mergeCell ref="AHM9:AHM12"/>
    <mergeCell ref="AHQ9:AHQ12"/>
    <mergeCell ref="AHU9:AHU12"/>
    <mergeCell ref="AGK9:AGK12"/>
    <mergeCell ref="AGO9:AGO12"/>
    <mergeCell ref="AGS9:AGS12"/>
    <mergeCell ref="AGW9:AGW12"/>
    <mergeCell ref="AHA9:AHA12"/>
    <mergeCell ref="AFQ9:AFQ12"/>
    <mergeCell ref="AFU9:AFU12"/>
    <mergeCell ref="AFY9:AFY12"/>
    <mergeCell ref="AGC9:AGC12"/>
    <mergeCell ref="AGG9:AGG12"/>
    <mergeCell ref="AEW9:AEW12"/>
    <mergeCell ref="AFA9:AFA12"/>
    <mergeCell ref="AFE9:AFE12"/>
    <mergeCell ref="AFI9:AFI12"/>
    <mergeCell ref="AFM9:AFM12"/>
    <mergeCell ref="AEC9:AEC12"/>
    <mergeCell ref="AEG9:AEG12"/>
    <mergeCell ref="AEK9:AEK12"/>
    <mergeCell ref="AEO9:AEO12"/>
    <mergeCell ref="AES9:AES12"/>
    <mergeCell ref="ADI9:ADI12"/>
    <mergeCell ref="ADM9:ADM12"/>
    <mergeCell ref="ADQ9:ADQ12"/>
    <mergeCell ref="ADU9:ADU12"/>
    <mergeCell ref="ADY9:ADY12"/>
    <mergeCell ref="ACO9:ACO12"/>
    <mergeCell ref="ACS9:ACS12"/>
    <mergeCell ref="ACW9:ACW12"/>
    <mergeCell ref="ADA9:ADA12"/>
    <mergeCell ref="ADE9:ADE12"/>
    <mergeCell ref="ABU9:ABU12"/>
    <mergeCell ref="ABY9:ABY12"/>
    <mergeCell ref="ACC9:ACC12"/>
    <mergeCell ref="ACG9:ACG12"/>
    <mergeCell ref="ACK9:ACK12"/>
    <mergeCell ref="ABA9:ABA12"/>
    <mergeCell ref="ABE9:ABE12"/>
    <mergeCell ref="ABI9:ABI12"/>
    <mergeCell ref="ABM9:ABM12"/>
    <mergeCell ref="ABQ9:ABQ12"/>
    <mergeCell ref="AAG9:AAG12"/>
    <mergeCell ref="AAK9:AAK12"/>
    <mergeCell ref="AAO9:AAO12"/>
    <mergeCell ref="AAS9:AAS12"/>
    <mergeCell ref="AAW9:AAW12"/>
    <mergeCell ref="ZM9:ZM12"/>
    <mergeCell ref="ZQ9:ZQ12"/>
    <mergeCell ref="ZU9:ZU12"/>
    <mergeCell ref="ZY9:ZY12"/>
    <mergeCell ref="AAC9:AAC12"/>
    <mergeCell ref="YS9:YS12"/>
    <mergeCell ref="YW9:YW12"/>
    <mergeCell ref="ZA9:ZA12"/>
    <mergeCell ref="ZE9:ZE12"/>
    <mergeCell ref="ZI9:ZI12"/>
    <mergeCell ref="XY9:XY12"/>
    <mergeCell ref="YC9:YC12"/>
    <mergeCell ref="YG9:YG12"/>
    <mergeCell ref="YK9:YK12"/>
    <mergeCell ref="YO9:YO12"/>
    <mergeCell ref="XE9:XE12"/>
    <mergeCell ref="XI9:XI12"/>
    <mergeCell ref="XM9:XM12"/>
    <mergeCell ref="XQ9:XQ12"/>
    <mergeCell ref="XU9:XU12"/>
    <mergeCell ref="WK9:WK12"/>
    <mergeCell ref="WO9:WO12"/>
    <mergeCell ref="WS9:WS12"/>
    <mergeCell ref="WW9:WW12"/>
    <mergeCell ref="XA9:XA12"/>
    <mergeCell ref="VQ9:VQ12"/>
    <mergeCell ref="VU9:VU12"/>
    <mergeCell ref="VY9:VY12"/>
    <mergeCell ref="WC9:WC12"/>
    <mergeCell ref="WG9:WG12"/>
    <mergeCell ref="UW9:UW12"/>
    <mergeCell ref="VA9:VA12"/>
    <mergeCell ref="VE9:VE12"/>
    <mergeCell ref="VI9:VI12"/>
    <mergeCell ref="VM9:VM12"/>
    <mergeCell ref="UC9:UC12"/>
    <mergeCell ref="UG9:UG12"/>
    <mergeCell ref="UK9:UK12"/>
    <mergeCell ref="UO9:UO12"/>
    <mergeCell ref="US9:US12"/>
    <mergeCell ref="TI9:TI12"/>
    <mergeCell ref="TM9:TM12"/>
    <mergeCell ref="TQ9:TQ12"/>
    <mergeCell ref="TU9:TU12"/>
    <mergeCell ref="TY9:TY12"/>
    <mergeCell ref="SO9:SO12"/>
    <mergeCell ref="SS9:SS12"/>
    <mergeCell ref="SW9:SW12"/>
    <mergeCell ref="TA9:TA12"/>
    <mergeCell ref="TE9:TE12"/>
    <mergeCell ref="RU9:RU12"/>
    <mergeCell ref="RY9:RY12"/>
    <mergeCell ref="SC9:SC12"/>
    <mergeCell ref="SG9:SG12"/>
    <mergeCell ref="SK9:SK12"/>
    <mergeCell ref="RA9:RA12"/>
    <mergeCell ref="RE9:RE12"/>
    <mergeCell ref="RI9:RI12"/>
    <mergeCell ref="RM9:RM12"/>
    <mergeCell ref="RQ9:RQ12"/>
    <mergeCell ref="QG9:QG12"/>
    <mergeCell ref="QK9:QK12"/>
    <mergeCell ref="QO9:QO12"/>
    <mergeCell ref="QS9:QS12"/>
    <mergeCell ref="QW9:QW12"/>
    <mergeCell ref="PM9:PM12"/>
    <mergeCell ref="PQ9:PQ12"/>
    <mergeCell ref="PU9:PU12"/>
    <mergeCell ref="PY9:PY12"/>
    <mergeCell ref="QC9:QC12"/>
    <mergeCell ref="OS9:OS12"/>
    <mergeCell ref="OW9:OW12"/>
    <mergeCell ref="PA9:PA12"/>
    <mergeCell ref="PE9:PE12"/>
    <mergeCell ref="PI9:PI12"/>
    <mergeCell ref="NY9:NY12"/>
    <mergeCell ref="OC9:OC12"/>
    <mergeCell ref="OG9:OG12"/>
    <mergeCell ref="OK9:OK12"/>
    <mergeCell ref="OO9:OO12"/>
    <mergeCell ref="NE9:NE12"/>
    <mergeCell ref="NI9:NI12"/>
    <mergeCell ref="NM9:NM12"/>
    <mergeCell ref="NQ9:NQ12"/>
    <mergeCell ref="NU9:NU12"/>
    <mergeCell ref="MK9:MK12"/>
    <mergeCell ref="MO9:MO12"/>
    <mergeCell ref="MS9:MS12"/>
    <mergeCell ref="MW9:MW12"/>
    <mergeCell ref="NA9:NA12"/>
    <mergeCell ref="LQ9:LQ12"/>
    <mergeCell ref="LU9:LU12"/>
    <mergeCell ref="LY9:LY12"/>
    <mergeCell ref="MC9:MC12"/>
    <mergeCell ref="MG9:MG12"/>
    <mergeCell ref="KW9:KW12"/>
    <mergeCell ref="LA9:LA12"/>
    <mergeCell ref="LE9:LE12"/>
    <mergeCell ref="LI9:LI12"/>
    <mergeCell ref="LM9:LM12"/>
    <mergeCell ref="KC9:KC12"/>
    <mergeCell ref="KG9:KG12"/>
    <mergeCell ref="KK9:KK12"/>
    <mergeCell ref="KO9:KO12"/>
    <mergeCell ref="KS9:KS12"/>
    <mergeCell ref="JI9:JI12"/>
    <mergeCell ref="JM9:JM12"/>
    <mergeCell ref="JQ9:JQ12"/>
    <mergeCell ref="JU9:JU12"/>
    <mergeCell ref="JY9:JY12"/>
    <mergeCell ref="IO9:IO12"/>
    <mergeCell ref="IS9:IS12"/>
    <mergeCell ref="IW9:IW12"/>
    <mergeCell ref="JA9:JA12"/>
    <mergeCell ref="JE9:JE12"/>
    <mergeCell ref="HU9:HU12"/>
    <mergeCell ref="HY9:HY12"/>
    <mergeCell ref="IC9:IC12"/>
    <mergeCell ref="IG9:IG12"/>
    <mergeCell ref="IK9:IK12"/>
    <mergeCell ref="HA9:HA12"/>
    <mergeCell ref="HE9:HE12"/>
    <mergeCell ref="HI9:HI12"/>
    <mergeCell ref="HM9:HM12"/>
    <mergeCell ref="HQ9:HQ12"/>
    <mergeCell ref="GG9:GG12"/>
    <mergeCell ref="GK9:GK12"/>
    <mergeCell ref="GO9:GO12"/>
    <mergeCell ref="GS9:GS12"/>
    <mergeCell ref="GW9:GW12"/>
    <mergeCell ref="FM9:FM12"/>
    <mergeCell ref="FQ9:FQ12"/>
    <mergeCell ref="FU9:FU12"/>
    <mergeCell ref="FY9:FY12"/>
    <mergeCell ref="GC9:GC12"/>
    <mergeCell ref="ES9:ES12"/>
    <mergeCell ref="EW9:EW12"/>
    <mergeCell ref="FA9:FA12"/>
    <mergeCell ref="FE9:FE12"/>
    <mergeCell ref="FI9:FI12"/>
    <mergeCell ref="DY9:DY12"/>
    <mergeCell ref="EC9:EC12"/>
    <mergeCell ref="EG9:EG12"/>
    <mergeCell ref="EK9:EK12"/>
    <mergeCell ref="EO9:EO12"/>
    <mergeCell ref="DE9:DE12"/>
    <mergeCell ref="DI9:DI12"/>
    <mergeCell ref="DM9:DM12"/>
    <mergeCell ref="DQ9:DQ12"/>
    <mergeCell ref="DU9:DU12"/>
    <mergeCell ref="DA9:DA12"/>
    <mergeCell ref="BQ9:BQ12"/>
    <mergeCell ref="BU9:BU12"/>
    <mergeCell ref="BY9:BY12"/>
    <mergeCell ref="CC9:CC12"/>
    <mergeCell ref="CG9:CG12"/>
    <mergeCell ref="AW9:AW12"/>
    <mergeCell ref="BA9:BA12"/>
    <mergeCell ref="BE9:BE12"/>
    <mergeCell ref="BI9:BI12"/>
    <mergeCell ref="BM9:BM12"/>
    <mergeCell ref="I9:I12"/>
    <mergeCell ref="M9:M12"/>
    <mergeCell ref="Q9:Q12"/>
    <mergeCell ref="U9:U12"/>
    <mergeCell ref="Y9:Y12"/>
    <mergeCell ref="AC9:AC12"/>
    <mergeCell ref="AG9:AG12"/>
    <mergeCell ref="AK9:AK12"/>
    <mergeCell ref="AO9:AO12"/>
    <mergeCell ref="AS9:AS12"/>
    <mergeCell ref="B64:E64"/>
    <mergeCell ref="B28:E28"/>
    <mergeCell ref="B10:E10"/>
    <mergeCell ref="A198:B198"/>
    <mergeCell ref="D198:E198"/>
    <mergeCell ref="A191:E191"/>
    <mergeCell ref="A194:E194"/>
    <mergeCell ref="A195:E195"/>
    <mergeCell ref="A196:E196"/>
    <mergeCell ref="A197:E197"/>
    <mergeCell ref="B46:E46"/>
    <mergeCell ref="B82:E82"/>
    <mergeCell ref="B100:E100"/>
    <mergeCell ref="CK9:CK12"/>
    <mergeCell ref="CO9:CO12"/>
    <mergeCell ref="CS9:CS12"/>
    <mergeCell ref="CW9:CW12"/>
    <mergeCell ref="B118:E118"/>
    <mergeCell ref="B136:E136"/>
    <mergeCell ref="B154:E154"/>
    <mergeCell ref="B172:E172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64" fitToHeight="0" orientation="portrait" r:id="rId1"/>
  <rowBreaks count="1" manualBreakCount="1">
    <brk id="2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showZeros="0" view="pageBreakPreview" zoomScale="70" zoomScaleNormal="75" zoomScaleSheetLayoutView="70" workbookViewId="0">
      <selection activeCell="C53" sqref="C53"/>
    </sheetView>
  </sheetViews>
  <sheetFormatPr defaultRowHeight="12.75" x14ac:dyDescent="0.2"/>
  <cols>
    <col min="1" max="1" width="12.140625" style="20" customWidth="1"/>
    <col min="2" max="2" width="13.7109375" style="20" customWidth="1"/>
    <col min="3" max="3" width="73.85546875" style="20" customWidth="1"/>
    <col min="4" max="4" width="14.28515625" style="40" customWidth="1"/>
    <col min="5" max="5" width="16.42578125" style="40" customWidth="1"/>
    <col min="6" max="6" width="16" style="20" customWidth="1"/>
    <col min="7" max="7" width="19.5703125" style="20" customWidth="1"/>
    <col min="8" max="8" width="15.42578125" style="20" customWidth="1"/>
    <col min="9" max="9" width="15.5703125" style="20" customWidth="1"/>
    <col min="10" max="10" width="16.28515625" style="20" customWidth="1"/>
    <col min="11" max="11" width="18" style="20" customWidth="1"/>
    <col min="12" max="12" width="24.7109375" style="20" customWidth="1"/>
    <col min="13" max="16384" width="9.140625" style="20"/>
  </cols>
  <sheetData>
    <row r="1" spans="1:11" ht="25.5" customHeight="1" x14ac:dyDescent="0.2">
      <c r="A1" s="557"/>
      <c r="B1" s="558"/>
      <c r="C1" s="558"/>
      <c r="D1" s="558"/>
      <c r="E1" s="558"/>
      <c r="F1" s="558"/>
      <c r="G1" s="558"/>
      <c r="H1" s="558"/>
      <c r="I1" s="558"/>
      <c r="J1" s="558"/>
      <c r="K1" s="559"/>
    </row>
    <row r="2" spans="1:11" ht="2.25" customHeight="1" x14ac:dyDescent="0.2">
      <c r="A2" s="122"/>
      <c r="B2" s="21"/>
      <c r="C2" s="21"/>
      <c r="D2" s="22"/>
      <c r="E2" s="22"/>
      <c r="F2" s="22"/>
      <c r="G2" s="22"/>
      <c r="H2" s="22"/>
      <c r="I2" s="21"/>
      <c r="J2" s="21"/>
      <c r="K2" s="123"/>
    </row>
    <row r="3" spans="1:11" ht="15.75" x14ac:dyDescent="0.25">
      <c r="A3" s="533"/>
      <c r="B3" s="534"/>
      <c r="C3" s="534"/>
      <c r="D3" s="534"/>
      <c r="E3" s="534"/>
      <c r="F3" s="534"/>
      <c r="G3" s="534"/>
      <c r="H3" s="534"/>
      <c r="I3" s="534"/>
      <c r="J3" s="534"/>
      <c r="K3" s="535"/>
    </row>
    <row r="4" spans="1:11" ht="3.75" customHeight="1" x14ac:dyDescent="0.2">
      <c r="A4" s="38"/>
      <c r="B4" s="23"/>
      <c r="C4" s="23"/>
      <c r="D4" s="22"/>
      <c r="E4" s="22"/>
      <c r="F4" s="23"/>
      <c r="G4" s="23"/>
      <c r="H4" s="23"/>
      <c r="I4" s="23"/>
      <c r="J4" s="23"/>
      <c r="K4" s="39"/>
    </row>
    <row r="5" spans="1:11" ht="51.75" customHeight="1" x14ac:dyDescent="0.2">
      <c r="A5" s="536" t="s">
        <v>66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</row>
    <row r="6" spans="1:11" ht="18" customHeight="1" x14ac:dyDescent="0.2">
      <c r="A6" s="537" t="s">
        <v>81</v>
      </c>
      <c r="B6" s="538"/>
      <c r="C6" s="539"/>
      <c r="D6" s="542" t="s">
        <v>503</v>
      </c>
      <c r="E6" s="543"/>
      <c r="F6" s="544">
        <f>E54</f>
        <v>570389.348</v>
      </c>
      <c r="G6" s="545"/>
      <c r="H6" s="141"/>
      <c r="I6" s="540" t="str">
        <f>'Planilha Orcamentaria'!G7</f>
        <v>DATA:08/12/2023</v>
      </c>
      <c r="J6" s="540"/>
      <c r="K6" s="541"/>
    </row>
    <row r="7" spans="1:11" ht="48.75" customHeight="1" thickBot="1" x14ac:dyDescent="0.25">
      <c r="A7" s="528" t="s">
        <v>83</v>
      </c>
      <c r="B7" s="529"/>
      <c r="C7" s="530"/>
      <c r="D7" s="529">
        <f>'Planilha Orcamentaria'!A8:E8</f>
        <v>0</v>
      </c>
      <c r="E7" s="529"/>
      <c r="F7" s="529"/>
      <c r="G7" s="529"/>
      <c r="H7" s="529"/>
      <c r="I7" s="531" t="s">
        <v>500</v>
      </c>
      <c r="J7" s="529"/>
      <c r="K7" s="532"/>
    </row>
    <row r="8" spans="1:11" ht="37.5" customHeight="1" thickBot="1" x14ac:dyDescent="0.25">
      <c r="A8" s="24" t="s">
        <v>0</v>
      </c>
      <c r="B8" s="25" t="s">
        <v>5</v>
      </c>
      <c r="C8" s="25" t="s">
        <v>67</v>
      </c>
      <c r="D8" s="26" t="s">
        <v>68</v>
      </c>
      <c r="E8" s="26" t="s">
        <v>69</v>
      </c>
      <c r="F8" s="25" t="s">
        <v>70</v>
      </c>
      <c r="G8" s="25" t="s">
        <v>71</v>
      </c>
      <c r="H8" s="25" t="s">
        <v>72</v>
      </c>
      <c r="I8" s="25" t="s">
        <v>73</v>
      </c>
      <c r="J8" s="25" t="s">
        <v>74</v>
      </c>
      <c r="K8" s="27" t="s">
        <v>75</v>
      </c>
    </row>
    <row r="9" spans="1:11" ht="14.25" customHeight="1" x14ac:dyDescent="0.2">
      <c r="A9" s="71">
        <v>1</v>
      </c>
      <c r="B9" s="525" t="s">
        <v>15</v>
      </c>
      <c r="C9" s="526" t="s">
        <v>16</v>
      </c>
      <c r="D9" s="308" t="s">
        <v>76</v>
      </c>
      <c r="E9" s="323">
        <f>E10/$E$54</f>
        <v>2.2488740445412384E-2</v>
      </c>
      <c r="F9" s="310">
        <v>1</v>
      </c>
      <c r="G9" s="310"/>
      <c r="H9" s="310"/>
      <c r="I9" s="311"/>
      <c r="J9" s="312"/>
      <c r="K9" s="313"/>
    </row>
    <row r="10" spans="1:11" ht="14.25" customHeight="1" x14ac:dyDescent="0.2">
      <c r="A10" s="71"/>
      <c r="B10" s="523"/>
      <c r="C10" s="527"/>
      <c r="D10" s="157" t="s">
        <v>77</v>
      </c>
      <c r="E10" s="328">
        <f>'Planilha Orcamentaria'!I19</f>
        <v>12827.338</v>
      </c>
      <c r="F10" s="28">
        <f t="shared" ref="F10:K10" si="0">F9*$E$10</f>
        <v>12827.338</v>
      </c>
      <c r="G10" s="28">
        <f t="shared" si="0"/>
        <v>0</v>
      </c>
      <c r="H10" s="28">
        <f t="shared" ref="H10" si="1">H9*$E$10</f>
        <v>0</v>
      </c>
      <c r="I10" s="28">
        <f t="shared" si="0"/>
        <v>0</v>
      </c>
      <c r="J10" s="28">
        <f t="shared" si="0"/>
        <v>0</v>
      </c>
      <c r="K10" s="29">
        <f t="shared" si="0"/>
        <v>0</v>
      </c>
    </row>
    <row r="11" spans="1:11" ht="14.25" hidden="1" customHeight="1" x14ac:dyDescent="0.2">
      <c r="A11" s="71">
        <v>2</v>
      </c>
      <c r="B11" s="523" t="s">
        <v>21</v>
      </c>
      <c r="C11" s="524" t="s">
        <v>577</v>
      </c>
      <c r="D11" s="308" t="s">
        <v>76</v>
      </c>
      <c r="E11" s="323">
        <f>E12/$E$54</f>
        <v>0</v>
      </c>
      <c r="F11" s="310">
        <v>1</v>
      </c>
      <c r="G11" s="310"/>
      <c r="H11" s="310"/>
      <c r="I11" s="311"/>
      <c r="J11" s="312"/>
      <c r="K11" s="313"/>
    </row>
    <row r="12" spans="1:11" ht="14.25" hidden="1" customHeight="1" x14ac:dyDescent="0.2">
      <c r="A12" s="71"/>
      <c r="B12" s="523"/>
      <c r="C12" s="524"/>
      <c r="D12" s="157" t="s">
        <v>77</v>
      </c>
      <c r="E12" s="328">
        <f>'Planilha Orcamentaria'!I39</f>
        <v>0</v>
      </c>
      <c r="F12" s="28">
        <f t="shared" ref="F12:K12" si="2">F11*$E$12</f>
        <v>0</v>
      </c>
      <c r="G12" s="28">
        <f t="shared" si="2"/>
        <v>0</v>
      </c>
      <c r="H12" s="28">
        <f t="shared" ref="H12" si="3">H11*$E$12</f>
        <v>0</v>
      </c>
      <c r="I12" s="28">
        <f t="shared" si="2"/>
        <v>0</v>
      </c>
      <c r="J12" s="28">
        <f t="shared" si="2"/>
        <v>0</v>
      </c>
      <c r="K12" s="29">
        <f t="shared" si="2"/>
        <v>0</v>
      </c>
    </row>
    <row r="13" spans="1:11" ht="14.25" hidden="1" customHeight="1" x14ac:dyDescent="0.2">
      <c r="A13" s="522">
        <v>3</v>
      </c>
      <c r="B13" s="523" t="s">
        <v>18</v>
      </c>
      <c r="C13" s="524" t="s">
        <v>516</v>
      </c>
      <c r="D13" s="308" t="s">
        <v>76</v>
      </c>
      <c r="E13" s="323">
        <f>E14/$E$54</f>
        <v>0</v>
      </c>
      <c r="F13" s="310">
        <v>1</v>
      </c>
      <c r="G13" s="310">
        <v>0</v>
      </c>
      <c r="H13" s="310"/>
      <c r="I13" s="311"/>
      <c r="J13" s="312"/>
      <c r="K13" s="313"/>
    </row>
    <row r="14" spans="1:11" ht="14.25" hidden="1" customHeight="1" x14ac:dyDescent="0.2">
      <c r="A14" s="522"/>
      <c r="B14" s="523"/>
      <c r="C14" s="524"/>
      <c r="D14" s="157" t="s">
        <v>77</v>
      </c>
      <c r="E14" s="328">
        <f>'Planilha Orcamentaria'!I36</f>
        <v>0</v>
      </c>
      <c r="F14" s="28">
        <f>F13*$E$14</f>
        <v>0</v>
      </c>
      <c r="G14" s="28">
        <f>G13*$E$14</f>
        <v>0</v>
      </c>
      <c r="H14" s="28"/>
      <c r="I14" s="28"/>
      <c r="J14" s="28"/>
      <c r="K14" s="29"/>
    </row>
    <row r="15" spans="1:11" ht="6.75" hidden="1" customHeight="1" x14ac:dyDescent="0.2">
      <c r="A15" s="522">
        <v>4</v>
      </c>
      <c r="B15" s="523" t="s">
        <v>21</v>
      </c>
      <c r="C15" s="524" t="s">
        <v>517</v>
      </c>
      <c r="D15" s="308" t="s">
        <v>76</v>
      </c>
      <c r="E15" s="323">
        <f>E16/$E$54</f>
        <v>0</v>
      </c>
      <c r="F15" s="310">
        <v>1</v>
      </c>
      <c r="G15" s="310">
        <v>0</v>
      </c>
      <c r="H15" s="310"/>
      <c r="I15" s="311"/>
      <c r="J15" s="312"/>
      <c r="K15" s="313"/>
    </row>
    <row r="16" spans="1:11" ht="14.25" hidden="1" customHeight="1" x14ac:dyDescent="0.2">
      <c r="A16" s="522"/>
      <c r="B16" s="523"/>
      <c r="C16" s="524"/>
      <c r="D16" s="157" t="s">
        <v>77</v>
      </c>
      <c r="E16" s="330">
        <f>'Planilha Orcamentaria'!I59</f>
        <v>0</v>
      </c>
      <c r="F16" s="28">
        <f>F15*$E$16</f>
        <v>0</v>
      </c>
      <c r="G16" s="28">
        <f>G15*$E$16</f>
        <v>0</v>
      </c>
      <c r="H16" s="28"/>
      <c r="I16" s="28"/>
      <c r="J16" s="28"/>
      <c r="K16" s="29"/>
    </row>
    <row r="17" spans="1:11" ht="14.25" hidden="1" customHeight="1" x14ac:dyDescent="0.2">
      <c r="A17" s="522">
        <v>5</v>
      </c>
      <c r="B17" s="523" t="s">
        <v>18</v>
      </c>
      <c r="C17" s="524" t="s">
        <v>518</v>
      </c>
      <c r="D17" s="308" t="s">
        <v>76</v>
      </c>
      <c r="E17" s="323">
        <f>E18/$E$54</f>
        <v>0</v>
      </c>
      <c r="F17" s="310">
        <v>1</v>
      </c>
      <c r="G17" s="310">
        <v>0</v>
      </c>
      <c r="H17" s="310"/>
      <c r="I17" s="311"/>
      <c r="J17" s="312"/>
      <c r="K17" s="313"/>
    </row>
    <row r="18" spans="1:11" ht="14.25" hidden="1" customHeight="1" x14ac:dyDescent="0.2">
      <c r="A18" s="522"/>
      <c r="B18" s="523"/>
      <c r="C18" s="524"/>
      <c r="D18" s="157" t="s">
        <v>77</v>
      </c>
      <c r="E18" s="159">
        <f>'Planilha Orcamentaria'!I56</f>
        <v>0</v>
      </c>
      <c r="F18" s="28">
        <f t="shared" ref="F18" si="4">F17*$E$18</f>
        <v>0</v>
      </c>
      <c r="G18" s="28">
        <f t="shared" ref="G18" si="5">G17*$E$18</f>
        <v>0</v>
      </c>
      <c r="H18" s="28"/>
      <c r="I18" s="28"/>
      <c r="J18" s="28"/>
      <c r="K18" s="29"/>
    </row>
    <row r="19" spans="1:11" ht="14.25" hidden="1" customHeight="1" x14ac:dyDescent="0.2">
      <c r="A19" s="522">
        <v>6</v>
      </c>
      <c r="B19" s="523" t="s">
        <v>21</v>
      </c>
      <c r="C19" s="524" t="s">
        <v>519</v>
      </c>
      <c r="D19" s="308" t="s">
        <v>76</v>
      </c>
      <c r="E19" s="323">
        <f>E20/$E$54</f>
        <v>0</v>
      </c>
      <c r="F19" s="310">
        <v>1</v>
      </c>
      <c r="G19" s="310">
        <v>0</v>
      </c>
      <c r="H19" s="310"/>
      <c r="I19" s="311"/>
      <c r="J19" s="312"/>
      <c r="K19" s="313"/>
    </row>
    <row r="20" spans="1:11" ht="14.25" hidden="1" customHeight="1" x14ac:dyDescent="0.2">
      <c r="A20" s="522"/>
      <c r="B20" s="523"/>
      <c r="C20" s="524"/>
      <c r="D20" s="157" t="s">
        <v>77</v>
      </c>
      <c r="E20" s="159">
        <f>'Planilha Orcamentaria'!I79</f>
        <v>0</v>
      </c>
      <c r="F20" s="28">
        <f t="shared" ref="F20" si="6">F19*$E$20</f>
        <v>0</v>
      </c>
      <c r="G20" s="28">
        <f t="shared" ref="G20" si="7">G19*$E$20</f>
        <v>0</v>
      </c>
      <c r="H20" s="28"/>
      <c r="I20" s="28"/>
      <c r="J20" s="28"/>
      <c r="K20" s="29"/>
    </row>
    <row r="21" spans="1:11" ht="14.25" hidden="1" customHeight="1" x14ac:dyDescent="0.2">
      <c r="A21" s="522">
        <v>7</v>
      </c>
      <c r="B21" s="523" t="s">
        <v>18</v>
      </c>
      <c r="C21" s="524" t="s">
        <v>577</v>
      </c>
      <c r="D21" s="308" t="s">
        <v>76</v>
      </c>
      <c r="E21" s="323">
        <f>E22/$E$54</f>
        <v>0</v>
      </c>
      <c r="F21" s="310">
        <v>1</v>
      </c>
      <c r="G21" s="310">
        <v>0</v>
      </c>
      <c r="H21" s="310"/>
      <c r="I21" s="311"/>
      <c r="J21" s="312"/>
      <c r="K21" s="313"/>
    </row>
    <row r="22" spans="1:11" ht="14.25" hidden="1" customHeight="1" x14ac:dyDescent="0.2">
      <c r="A22" s="522"/>
      <c r="B22" s="523"/>
      <c r="C22" s="524"/>
      <c r="D22" s="157" t="s">
        <v>77</v>
      </c>
      <c r="E22" s="331">
        <f>'Planilha Orcamentaria'!I76</f>
        <v>0</v>
      </c>
      <c r="F22" s="28">
        <f t="shared" ref="F22" si="8">F21*$E$22</f>
        <v>0</v>
      </c>
      <c r="G22" s="28">
        <f>G21*$E22</f>
        <v>0</v>
      </c>
      <c r="H22" s="28"/>
      <c r="I22" s="28"/>
      <c r="J22" s="28"/>
      <c r="K22" s="29"/>
    </row>
    <row r="23" spans="1:11" ht="14.25" customHeight="1" x14ac:dyDescent="0.2">
      <c r="A23" s="522">
        <v>2</v>
      </c>
      <c r="B23" s="523" t="s">
        <v>21</v>
      </c>
      <c r="C23" s="524" t="s">
        <v>578</v>
      </c>
      <c r="D23" s="308" t="s">
        <v>76</v>
      </c>
      <c r="E23" s="323">
        <f>E24/$E$54</f>
        <v>4.4575376607488823E-2</v>
      </c>
      <c r="F23" s="310">
        <v>1</v>
      </c>
      <c r="G23" s="310">
        <v>0</v>
      </c>
      <c r="H23" s="310"/>
      <c r="I23" s="311"/>
      <c r="J23" s="312"/>
      <c r="K23" s="313"/>
    </row>
    <row r="24" spans="1:11" ht="14.25" customHeight="1" x14ac:dyDescent="0.2">
      <c r="A24" s="522"/>
      <c r="B24" s="523"/>
      <c r="C24" s="524"/>
      <c r="D24" s="157" t="s">
        <v>77</v>
      </c>
      <c r="E24" s="331">
        <f>'Planilha Orcamentaria'!I99</f>
        <v>25425.32</v>
      </c>
      <c r="F24" s="28">
        <f>F23*$E$24</f>
        <v>25425.32</v>
      </c>
      <c r="G24" s="28">
        <f>G23*$E$24</f>
        <v>0</v>
      </c>
      <c r="H24" s="28">
        <f>H23*$E24</f>
        <v>0</v>
      </c>
      <c r="I24" s="28"/>
      <c r="J24" s="28"/>
      <c r="K24" s="29"/>
    </row>
    <row r="25" spans="1:11" ht="14.25" customHeight="1" x14ac:dyDescent="0.2">
      <c r="A25" s="522">
        <v>3</v>
      </c>
      <c r="B25" s="523" t="s">
        <v>18</v>
      </c>
      <c r="C25" s="524" t="s">
        <v>579</v>
      </c>
      <c r="D25" s="308" t="s">
        <v>76</v>
      </c>
      <c r="E25" s="323">
        <f>E26/$E$54</f>
        <v>0.11385331831266947</v>
      </c>
      <c r="F25" s="310">
        <v>1</v>
      </c>
      <c r="G25" s="310">
        <v>0</v>
      </c>
      <c r="H25" s="310">
        <v>0</v>
      </c>
      <c r="I25" s="311"/>
      <c r="J25" s="312"/>
      <c r="K25" s="313"/>
    </row>
    <row r="26" spans="1:11" ht="14.25" customHeight="1" x14ac:dyDescent="0.2">
      <c r="A26" s="522"/>
      <c r="B26" s="523"/>
      <c r="C26" s="524"/>
      <c r="D26" s="157" t="s">
        <v>77</v>
      </c>
      <c r="E26" s="331">
        <f>'Planilha Orcamentaria'!I96</f>
        <v>64940.72</v>
      </c>
      <c r="F26" s="28">
        <f>F25*$E$26</f>
        <v>64940.72</v>
      </c>
      <c r="G26" s="28">
        <f>G25*$E$26</f>
        <v>0</v>
      </c>
      <c r="H26" s="28">
        <f>H25*$E26</f>
        <v>0</v>
      </c>
      <c r="I26" s="28"/>
      <c r="J26" s="28"/>
      <c r="K26" s="29"/>
    </row>
    <row r="27" spans="1:11" ht="14.25" customHeight="1" x14ac:dyDescent="0.2">
      <c r="A27" s="522">
        <v>4</v>
      </c>
      <c r="B27" s="523" t="s">
        <v>21</v>
      </c>
      <c r="C27" s="524" t="s">
        <v>497</v>
      </c>
      <c r="D27" s="308" t="s">
        <v>76</v>
      </c>
      <c r="E27" s="323">
        <f>E28/$E$54</f>
        <v>3.9392092574632026E-2</v>
      </c>
      <c r="F27" s="310">
        <v>1</v>
      </c>
      <c r="G27" s="310">
        <v>0</v>
      </c>
      <c r="H27" s="310">
        <v>0</v>
      </c>
      <c r="I27" s="311"/>
      <c r="J27" s="312"/>
      <c r="K27" s="313"/>
    </row>
    <row r="28" spans="1:11" ht="14.25" customHeight="1" x14ac:dyDescent="0.2">
      <c r="A28" s="522"/>
      <c r="B28" s="523"/>
      <c r="C28" s="524"/>
      <c r="D28" s="157" t="s">
        <v>77</v>
      </c>
      <c r="E28" s="331">
        <f>'Planilha Orcamentaria'!I119</f>
        <v>22468.83</v>
      </c>
      <c r="F28" s="28">
        <f t="shared" ref="F28:G28" si="9">F27*$E$28</f>
        <v>22468.83</v>
      </c>
      <c r="G28" s="28">
        <f t="shared" si="9"/>
        <v>0</v>
      </c>
      <c r="H28" s="28">
        <f>H27*$E28</f>
        <v>0</v>
      </c>
      <c r="I28" s="28"/>
      <c r="J28" s="28"/>
      <c r="K28" s="29"/>
    </row>
    <row r="29" spans="1:11" ht="14.25" customHeight="1" x14ac:dyDescent="0.2">
      <c r="A29" s="522">
        <v>5</v>
      </c>
      <c r="B29" s="523" t="s">
        <v>18</v>
      </c>
      <c r="C29" s="524" t="s">
        <v>498</v>
      </c>
      <c r="D29" s="308" t="s">
        <v>76</v>
      </c>
      <c r="E29" s="323">
        <f>E30/$E$54</f>
        <v>0.17112204206169709</v>
      </c>
      <c r="F29" s="310">
        <v>1</v>
      </c>
      <c r="G29" s="310">
        <v>0</v>
      </c>
      <c r="H29" s="310">
        <v>0</v>
      </c>
      <c r="I29" s="311"/>
      <c r="J29" s="312"/>
      <c r="K29" s="313"/>
    </row>
    <row r="30" spans="1:11" ht="14.25" customHeight="1" x14ac:dyDescent="0.2">
      <c r="A30" s="522"/>
      <c r="B30" s="523"/>
      <c r="C30" s="524"/>
      <c r="D30" s="157" t="s">
        <v>77</v>
      </c>
      <c r="E30" s="331">
        <f>'Planilha Orcamentaria'!I116</f>
        <v>97606.189999999988</v>
      </c>
      <c r="F30" s="28">
        <f t="shared" ref="F30:G30" si="10">F29*$E$30</f>
        <v>97606.189999999988</v>
      </c>
      <c r="G30" s="28">
        <f t="shared" si="10"/>
        <v>0</v>
      </c>
      <c r="H30" s="28">
        <f>H29*$E30</f>
        <v>0</v>
      </c>
      <c r="I30" s="28"/>
      <c r="J30" s="28"/>
      <c r="K30" s="29"/>
    </row>
    <row r="31" spans="1:11" ht="14.25" customHeight="1" x14ac:dyDescent="0.2">
      <c r="A31" s="555" t="s">
        <v>580</v>
      </c>
      <c r="B31" s="523" t="s">
        <v>21</v>
      </c>
      <c r="C31" s="548" t="s">
        <v>529</v>
      </c>
      <c r="D31" s="308" t="s">
        <v>76</v>
      </c>
      <c r="E31" s="323">
        <f>E32/$E$54</f>
        <v>1.0069385096581432E-2</v>
      </c>
      <c r="F31" s="310"/>
      <c r="G31" s="310">
        <v>1</v>
      </c>
      <c r="H31" s="310">
        <v>0</v>
      </c>
      <c r="I31" s="311"/>
      <c r="J31" s="312"/>
      <c r="K31" s="313"/>
    </row>
    <row r="32" spans="1:11" ht="14.25" customHeight="1" x14ac:dyDescent="0.2">
      <c r="A32" s="556"/>
      <c r="B32" s="523"/>
      <c r="C32" s="549"/>
      <c r="D32" s="157" t="s">
        <v>77</v>
      </c>
      <c r="E32" s="325">
        <f>'Planilha Orcamentaria'!I139</f>
        <v>5743.47</v>
      </c>
      <c r="F32" s="28">
        <f t="shared" ref="F32:G32" si="11">F31*$E$32</f>
        <v>0</v>
      </c>
      <c r="G32" s="28">
        <f t="shared" si="11"/>
        <v>5743.47</v>
      </c>
      <c r="H32" s="28">
        <f>H31*$E32</f>
        <v>0</v>
      </c>
      <c r="I32" s="28"/>
      <c r="J32" s="28"/>
      <c r="K32" s="29"/>
    </row>
    <row r="33" spans="1:12" ht="14.25" customHeight="1" x14ac:dyDescent="0.2">
      <c r="A33" s="522">
        <v>7</v>
      </c>
      <c r="B33" s="523" t="s">
        <v>18</v>
      </c>
      <c r="C33" s="524" t="s">
        <v>530</v>
      </c>
      <c r="D33" s="308" t="s">
        <v>76</v>
      </c>
      <c r="E33" s="323">
        <f>E34/$E$54</f>
        <v>3.2838253494172895E-2</v>
      </c>
      <c r="F33" s="310"/>
      <c r="G33" s="310">
        <v>1</v>
      </c>
      <c r="H33" s="310">
        <v>0</v>
      </c>
      <c r="I33" s="311"/>
      <c r="J33" s="312"/>
      <c r="K33" s="313"/>
    </row>
    <row r="34" spans="1:12" ht="14.25" customHeight="1" x14ac:dyDescent="0.2">
      <c r="A34" s="522"/>
      <c r="B34" s="523"/>
      <c r="C34" s="524"/>
      <c r="D34" s="157" t="s">
        <v>77</v>
      </c>
      <c r="E34" s="328">
        <f>'Planilha Orcamentaria'!I136</f>
        <v>18730.59</v>
      </c>
      <c r="F34" s="28">
        <f>F33*$E$30</f>
        <v>0</v>
      </c>
      <c r="G34" s="28">
        <f>G33*$E$34</f>
        <v>18730.59</v>
      </c>
      <c r="H34" s="28">
        <f>H33*$E34</f>
        <v>0</v>
      </c>
      <c r="I34" s="28"/>
      <c r="J34" s="28"/>
      <c r="K34" s="29"/>
    </row>
    <row r="35" spans="1:12" ht="14.25" customHeight="1" x14ac:dyDescent="0.2">
      <c r="A35" s="522">
        <v>8</v>
      </c>
      <c r="B35" s="523" t="s">
        <v>21</v>
      </c>
      <c r="C35" s="548" t="s">
        <v>531</v>
      </c>
      <c r="D35" s="308" t="s">
        <v>76</v>
      </c>
      <c r="E35" s="323">
        <f>E36/$E$54</f>
        <v>2.395116607261747E-2</v>
      </c>
      <c r="F35" s="310"/>
      <c r="G35" s="310">
        <v>1</v>
      </c>
      <c r="H35" s="310">
        <v>0</v>
      </c>
      <c r="I35" s="311"/>
      <c r="J35" s="312"/>
      <c r="K35" s="313"/>
    </row>
    <row r="36" spans="1:12" ht="14.25" customHeight="1" x14ac:dyDescent="0.2">
      <c r="A36" s="551"/>
      <c r="B36" s="523"/>
      <c r="C36" s="549"/>
      <c r="D36" s="161" t="s">
        <v>77</v>
      </c>
      <c r="E36" s="328">
        <f>'Planilha Orcamentaria'!I159</f>
        <v>13661.49</v>
      </c>
      <c r="F36" s="28">
        <f t="shared" ref="F36:G36" si="12">F35*$E$36</f>
        <v>0</v>
      </c>
      <c r="G36" s="28">
        <f t="shared" si="12"/>
        <v>13661.49</v>
      </c>
      <c r="H36" s="28">
        <f>H35*$E36</f>
        <v>0</v>
      </c>
      <c r="I36" s="28"/>
      <c r="J36" s="28"/>
      <c r="K36" s="29"/>
    </row>
    <row r="37" spans="1:12" ht="14.25" customHeight="1" x14ac:dyDescent="0.2">
      <c r="A37" s="522">
        <v>9</v>
      </c>
      <c r="B37" s="523" t="s">
        <v>18</v>
      </c>
      <c r="C37" s="524" t="s">
        <v>532</v>
      </c>
      <c r="D37" s="308" t="s">
        <v>76</v>
      </c>
      <c r="E37" s="323">
        <f>E38/$E$54</f>
        <v>8.5688118425381252E-2</v>
      </c>
      <c r="F37" s="310"/>
      <c r="G37" s="310">
        <v>1</v>
      </c>
      <c r="H37" s="310">
        <v>0</v>
      </c>
      <c r="I37" s="311"/>
      <c r="J37" s="312"/>
      <c r="K37" s="313"/>
      <c r="L37" s="70">
        <f>F53+G53+H53+I53+K53+J53</f>
        <v>1</v>
      </c>
    </row>
    <row r="38" spans="1:12" ht="13.5" customHeight="1" x14ac:dyDescent="0.2">
      <c r="A38" s="551"/>
      <c r="B38" s="523"/>
      <c r="C38" s="524"/>
      <c r="D38" s="157" t="s">
        <v>77</v>
      </c>
      <c r="E38" s="158">
        <f>'Planilha Orcamentaria'!I156</f>
        <v>48875.59</v>
      </c>
      <c r="F38" s="28">
        <f t="shared" ref="F38" si="13">F37*$E$14</f>
        <v>0</v>
      </c>
      <c r="G38" s="28">
        <f>G37*$E$38</f>
        <v>48875.59</v>
      </c>
      <c r="H38" s="28">
        <f>H37*$E38</f>
        <v>0</v>
      </c>
      <c r="I38" s="28"/>
      <c r="J38" s="28"/>
      <c r="K38" s="29"/>
      <c r="L38" s="142">
        <f>F54+G54+H54+I54+K54+J54</f>
        <v>570389.348</v>
      </c>
    </row>
    <row r="39" spans="1:12" ht="14.25" hidden="1" customHeight="1" x14ac:dyDescent="0.2">
      <c r="A39" s="551">
        <v>9</v>
      </c>
      <c r="B39" s="553" t="s">
        <v>18</v>
      </c>
      <c r="C39" s="548" t="s">
        <v>498</v>
      </c>
      <c r="D39" s="308" t="s">
        <v>76</v>
      </c>
      <c r="E39" s="309">
        <f>E40/$E$54</f>
        <v>0</v>
      </c>
      <c r="F39" s="310"/>
      <c r="G39" s="310"/>
      <c r="H39" s="310">
        <v>1</v>
      </c>
      <c r="I39" s="311"/>
      <c r="J39" s="312"/>
      <c r="K39" s="313"/>
    </row>
    <row r="40" spans="1:12" ht="14.25" hidden="1" customHeight="1" x14ac:dyDescent="0.2">
      <c r="A40" s="552"/>
      <c r="B40" s="554"/>
      <c r="C40" s="549"/>
      <c r="D40" s="157" t="s">
        <v>77</v>
      </c>
      <c r="E40" s="160">
        <v>0</v>
      </c>
      <c r="F40" s="28">
        <f t="shared" ref="F40:G40" si="14">F39*$E$30</f>
        <v>0</v>
      </c>
      <c r="G40" s="28">
        <f t="shared" si="14"/>
        <v>0</v>
      </c>
      <c r="H40" s="28">
        <f>H39*$E40</f>
        <v>0</v>
      </c>
      <c r="I40" s="28"/>
      <c r="J40" s="28"/>
      <c r="K40" s="29"/>
    </row>
    <row r="41" spans="1:12" ht="14.25" customHeight="1" x14ac:dyDescent="0.2">
      <c r="A41" s="555" t="s">
        <v>499</v>
      </c>
      <c r="B41" s="523" t="s">
        <v>21</v>
      </c>
      <c r="C41" s="548" t="s">
        <v>533</v>
      </c>
      <c r="D41" s="322" t="s">
        <v>76</v>
      </c>
      <c r="E41" s="323">
        <f>E42/$E$54</f>
        <v>3.3516772476613645E-2</v>
      </c>
      <c r="F41" s="312"/>
      <c r="G41" s="312">
        <v>1</v>
      </c>
      <c r="H41" s="312">
        <v>0</v>
      </c>
      <c r="I41" s="311"/>
      <c r="J41" s="312"/>
      <c r="K41" s="313"/>
    </row>
    <row r="42" spans="1:12" ht="14.25" customHeight="1" x14ac:dyDescent="0.2">
      <c r="A42" s="556"/>
      <c r="B42" s="523"/>
      <c r="C42" s="549"/>
      <c r="D42" s="324" t="s">
        <v>77</v>
      </c>
      <c r="E42" s="325">
        <f>'Planilha Orcamentaria'!I179</f>
        <v>19117.61</v>
      </c>
      <c r="F42" s="326">
        <f t="shared" ref="F42" si="15">F41*$E$32</f>
        <v>0</v>
      </c>
      <c r="G42" s="326">
        <f>G41*$E$42</f>
        <v>19117.61</v>
      </c>
      <c r="H42" s="326">
        <f>H41*$E42</f>
        <v>0</v>
      </c>
      <c r="I42" s="326"/>
      <c r="J42" s="326"/>
      <c r="K42" s="327"/>
    </row>
    <row r="43" spans="1:12" ht="14.25" customHeight="1" x14ac:dyDescent="0.2">
      <c r="A43" s="546">
        <v>11</v>
      </c>
      <c r="B43" s="523" t="s">
        <v>18</v>
      </c>
      <c r="C43" s="524" t="s">
        <v>534</v>
      </c>
      <c r="D43" s="322" t="s">
        <v>76</v>
      </c>
      <c r="E43" s="323">
        <f>E44/$E$54</f>
        <v>8.7220790806212603E-2</v>
      </c>
      <c r="F43" s="312"/>
      <c r="G43" s="312">
        <v>1</v>
      </c>
      <c r="H43" s="312">
        <v>0</v>
      </c>
      <c r="I43" s="311"/>
      <c r="J43" s="312"/>
      <c r="K43" s="313"/>
    </row>
    <row r="44" spans="1:12" ht="14.25" customHeight="1" x14ac:dyDescent="0.2">
      <c r="A44" s="546"/>
      <c r="B44" s="523"/>
      <c r="C44" s="524"/>
      <c r="D44" s="324" t="s">
        <v>77</v>
      </c>
      <c r="E44" s="328">
        <f>'Planilha Orcamentaria'!I176</f>
        <v>49749.81</v>
      </c>
      <c r="F44" s="326">
        <f>F43*$E$30</f>
        <v>0</v>
      </c>
      <c r="G44" s="326">
        <f>G43*$E$44</f>
        <v>49749.81</v>
      </c>
      <c r="H44" s="326">
        <f>H43*$E44</f>
        <v>0</v>
      </c>
      <c r="I44" s="326"/>
      <c r="J44" s="326"/>
      <c r="K44" s="327"/>
    </row>
    <row r="45" spans="1:12" ht="23.25" customHeight="1" x14ac:dyDescent="0.2">
      <c r="A45" s="546">
        <v>12</v>
      </c>
      <c r="B45" s="523" t="s">
        <v>21</v>
      </c>
      <c r="C45" s="548" t="s">
        <v>535</v>
      </c>
      <c r="D45" s="322" t="s">
        <v>76</v>
      </c>
      <c r="E45" s="323">
        <f>E46/$E$54</f>
        <v>5.0682748724823666E-2</v>
      </c>
      <c r="F45" s="312"/>
      <c r="G45" s="312"/>
      <c r="H45" s="312">
        <v>1</v>
      </c>
      <c r="I45" s="311"/>
      <c r="J45" s="312"/>
      <c r="K45" s="313"/>
    </row>
    <row r="46" spans="1:12" ht="14.25" customHeight="1" x14ac:dyDescent="0.2">
      <c r="A46" s="547"/>
      <c r="B46" s="523"/>
      <c r="C46" s="549"/>
      <c r="D46" s="329" t="s">
        <v>77</v>
      </c>
      <c r="E46" s="328">
        <f>'Planilha Orcamentaria'!I199</f>
        <v>28908.9</v>
      </c>
      <c r="F46" s="326">
        <f t="shared" ref="F46:G46" si="16">F45*$E$36</f>
        <v>0</v>
      </c>
      <c r="G46" s="326">
        <f t="shared" si="16"/>
        <v>0</v>
      </c>
      <c r="H46" s="326">
        <f>H45*$E46</f>
        <v>28908.9</v>
      </c>
      <c r="I46" s="326"/>
      <c r="J46" s="326"/>
      <c r="K46" s="327"/>
    </row>
    <row r="47" spans="1:12" ht="19.5" customHeight="1" x14ac:dyDescent="0.2">
      <c r="A47" s="546">
        <v>13</v>
      </c>
      <c r="B47" s="523" t="s">
        <v>18</v>
      </c>
      <c r="C47" s="524" t="s">
        <v>536</v>
      </c>
      <c r="D47" s="322" t="s">
        <v>76</v>
      </c>
      <c r="E47" s="323">
        <f>E48/$E$54</f>
        <v>0.11731127208918356</v>
      </c>
      <c r="F47" s="312"/>
      <c r="G47" s="312"/>
      <c r="H47" s="312">
        <v>1</v>
      </c>
      <c r="I47" s="311"/>
      <c r="J47" s="312"/>
      <c r="K47" s="313"/>
      <c r="L47" s="70">
        <f>F63+G63+H63+I63+K63+J63</f>
        <v>0</v>
      </c>
    </row>
    <row r="48" spans="1:12" ht="13.5" customHeight="1" x14ac:dyDescent="0.2">
      <c r="A48" s="547"/>
      <c r="B48" s="523"/>
      <c r="C48" s="524"/>
      <c r="D48" s="324" t="s">
        <v>77</v>
      </c>
      <c r="E48" s="328">
        <f>'Planilha Orcamentaria'!I196</f>
        <v>66913.100000000006</v>
      </c>
      <c r="F48" s="326">
        <f t="shared" ref="F48:G48" si="17">F47*$E$14</f>
        <v>0</v>
      </c>
      <c r="G48" s="326">
        <f t="shared" si="17"/>
        <v>0</v>
      </c>
      <c r="H48" s="326">
        <f>H47*$E48</f>
        <v>66913.100000000006</v>
      </c>
      <c r="I48" s="326"/>
      <c r="J48" s="326"/>
      <c r="K48" s="327"/>
      <c r="L48" s="142">
        <f>F64+G64+H64+I64+K64+J64</f>
        <v>0</v>
      </c>
    </row>
    <row r="49" spans="1:12" ht="15" customHeight="1" x14ac:dyDescent="0.2">
      <c r="A49" s="546">
        <v>14</v>
      </c>
      <c r="B49" s="523" t="s">
        <v>21</v>
      </c>
      <c r="C49" s="548" t="s">
        <v>581</v>
      </c>
      <c r="D49" s="322" t="s">
        <v>76</v>
      </c>
      <c r="E49" s="323">
        <f>E50/$E$54</f>
        <v>5.0472085604235377E-2</v>
      </c>
      <c r="F49" s="312"/>
      <c r="G49" s="312"/>
      <c r="H49" s="312">
        <v>1</v>
      </c>
      <c r="I49" s="311"/>
      <c r="J49" s="312"/>
      <c r="K49" s="313"/>
    </row>
    <row r="50" spans="1:12" ht="14.25" customHeight="1" x14ac:dyDescent="0.2">
      <c r="A50" s="547"/>
      <c r="B50" s="523"/>
      <c r="C50" s="549"/>
      <c r="D50" s="329" t="s">
        <v>77</v>
      </c>
      <c r="E50" s="328">
        <f>'Planilha Orcamentaria'!I219</f>
        <v>28788.74</v>
      </c>
      <c r="F50" s="326">
        <f t="shared" ref="F50:G50" si="18">F49*$E$36</f>
        <v>0</v>
      </c>
      <c r="G50" s="326">
        <f t="shared" si="18"/>
        <v>0</v>
      </c>
      <c r="H50" s="326">
        <f>H49*$E50</f>
        <v>28788.74</v>
      </c>
      <c r="I50" s="326"/>
      <c r="J50" s="326"/>
      <c r="K50" s="327"/>
    </row>
    <row r="51" spans="1:12" ht="14.25" customHeight="1" x14ac:dyDescent="0.2">
      <c r="A51" s="546">
        <v>15</v>
      </c>
      <c r="B51" s="523" t="s">
        <v>18</v>
      </c>
      <c r="C51" s="524" t="s">
        <v>582</v>
      </c>
      <c r="D51" s="322" t="s">
        <v>76</v>
      </c>
      <c r="E51" s="323">
        <f>E52/$E$54</f>
        <v>0.11681783720827829</v>
      </c>
      <c r="F51" s="312"/>
      <c r="G51" s="312"/>
      <c r="H51" s="312">
        <v>1</v>
      </c>
      <c r="I51" s="311"/>
      <c r="J51" s="312"/>
      <c r="K51" s="313"/>
      <c r="L51" s="70">
        <f>F67+G67+H67+I67+K67+J67</f>
        <v>0</v>
      </c>
    </row>
    <row r="52" spans="1:12" ht="13.5" customHeight="1" x14ac:dyDescent="0.2">
      <c r="A52" s="547"/>
      <c r="B52" s="523"/>
      <c r="C52" s="524"/>
      <c r="D52" s="324" t="s">
        <v>77</v>
      </c>
      <c r="E52" s="328">
        <f>'Planilha Orcamentaria'!I216</f>
        <v>66631.649999999994</v>
      </c>
      <c r="F52" s="326">
        <f t="shared" ref="F52:G52" si="19">F51*$E$14</f>
        <v>0</v>
      </c>
      <c r="G52" s="326">
        <f t="shared" si="19"/>
        <v>0</v>
      </c>
      <c r="H52" s="326">
        <f>H51*$E52</f>
        <v>66631.649999999994</v>
      </c>
      <c r="I52" s="326"/>
      <c r="J52" s="326"/>
      <c r="K52" s="327"/>
      <c r="L52" s="142">
        <f>F68+G68+H68+I68+K68+J68</f>
        <v>0</v>
      </c>
    </row>
    <row r="53" spans="1:12" x14ac:dyDescent="0.2">
      <c r="A53" s="151" t="s">
        <v>78</v>
      </c>
      <c r="B53" s="152"/>
      <c r="C53" s="153"/>
      <c r="D53" s="30" t="s">
        <v>76</v>
      </c>
      <c r="E53" s="41">
        <f>E37+E35+E33+E31+E29+E27+E25+E23+E21+E19+E17+E15+E13+E11+E9+E39+E41+E43+E45+E47+E49+E51</f>
        <v>1</v>
      </c>
      <c r="F53" s="31">
        <f t="shared" ref="F53:K53" si="20">F54/$E$54</f>
        <v>0.39143157000189982</v>
      </c>
      <c r="G53" s="31">
        <f t="shared" si="20"/>
        <v>0.27328448637157932</v>
      </c>
      <c r="H53" s="31">
        <f t="shared" si="20"/>
        <v>0.33528394362652092</v>
      </c>
      <c r="I53" s="31">
        <f t="shared" si="20"/>
        <v>0</v>
      </c>
      <c r="J53" s="31">
        <f t="shared" si="20"/>
        <v>0</v>
      </c>
      <c r="K53" s="31">
        <f t="shared" si="20"/>
        <v>0</v>
      </c>
      <c r="L53" s="70">
        <f>F53+G53+H53+I53+J53+K53</f>
        <v>1</v>
      </c>
    </row>
    <row r="54" spans="1:12" ht="13.5" thickBot="1" x14ac:dyDescent="0.25">
      <c r="A54" s="154"/>
      <c r="B54" s="155"/>
      <c r="C54" s="156"/>
      <c r="D54" s="32" t="s">
        <v>77</v>
      </c>
      <c r="E54" s="42">
        <f>E10+E12+E14+E16+E18+E20+E22+E24+E26+E28+E30+E32+E34+E36+E38+E42+E44+E46+E48+E50+E52+E40</f>
        <v>570389.348</v>
      </c>
      <c r="F54" s="42">
        <f>F10+F12+F14+F16+F18+F20+F22+F24+F26+F28+F30+F32+F34+F36+F38</f>
        <v>223268.39799999999</v>
      </c>
      <c r="G54" s="42">
        <f>G10+G12+G14+G16+G18+G20+G22+G24+G26+G28+G30+G32+G34+G36+G38+G42+G44</f>
        <v>155878.56</v>
      </c>
      <c r="H54" s="42">
        <f>H10+H12+H14+H16+H18+H20+H22+H24+H26+H28+H30+H32+H34+H36+H38+H40+H42+H44+H46+H48+H50+H52</f>
        <v>191242.39</v>
      </c>
      <c r="I54" s="42">
        <f>I10+I12+I14+I16+I18+I20+I22+I24+I26+I28+I30+I32+I34+I36+I38</f>
        <v>0</v>
      </c>
      <c r="J54" s="42">
        <f>J10+J12+J14+J16+J18+J20+J22+J24+J26+J28+J30+J32+J34+J36+J38</f>
        <v>0</v>
      </c>
      <c r="K54" s="42">
        <f>K10+K12+K14+K16+K18+K20+K22+K24+K26+K28+K30+K32+K34+K36+K38</f>
        <v>0</v>
      </c>
      <c r="L54" s="162">
        <f>F54+G54+H54+J54+I54+K54</f>
        <v>570389.348</v>
      </c>
    </row>
    <row r="55" spans="1:12" x14ac:dyDescent="0.2">
      <c r="A55" s="33"/>
      <c r="B55" s="33"/>
      <c r="C55" s="33"/>
      <c r="D55" s="34"/>
      <c r="E55" s="34"/>
      <c r="F55" s="33"/>
      <c r="G55" s="33"/>
      <c r="H55" s="33"/>
      <c r="I55" s="33"/>
      <c r="J55" s="33"/>
      <c r="K55" s="33"/>
    </row>
    <row r="56" spans="1:12" x14ac:dyDescent="0.2">
      <c r="A56" s="124"/>
      <c r="B56" s="125"/>
      <c r="C56" s="125"/>
      <c r="D56" s="125"/>
      <c r="E56" s="125"/>
      <c r="F56" s="125"/>
      <c r="G56" s="126"/>
      <c r="H56" s="127"/>
      <c r="I56" s="128"/>
      <c r="J56" s="128"/>
      <c r="K56" s="129"/>
    </row>
    <row r="57" spans="1:12" x14ac:dyDescent="0.2">
      <c r="A57" s="130"/>
      <c r="B57" s="445" t="s">
        <v>284</v>
      </c>
      <c r="C57" s="445"/>
      <c r="D57" s="254"/>
      <c r="E57" s="445" t="s">
        <v>285</v>
      </c>
      <c r="F57" s="445"/>
      <c r="G57" s="35"/>
      <c r="H57" s="36" t="s">
        <v>80</v>
      </c>
      <c r="I57" s="23"/>
      <c r="J57" s="23"/>
      <c r="K57" s="131"/>
    </row>
    <row r="58" spans="1:12" x14ac:dyDescent="0.2">
      <c r="A58" s="36"/>
      <c r="B58" s="560" t="s">
        <v>86</v>
      </c>
      <c r="C58" s="560"/>
      <c r="D58" s="253"/>
      <c r="E58" s="253"/>
      <c r="F58" s="253"/>
      <c r="G58" s="37"/>
      <c r="H58" s="38"/>
      <c r="I58" s="23"/>
      <c r="J58" s="23"/>
      <c r="K58" s="39"/>
    </row>
    <row r="59" spans="1:12" ht="24.75" customHeight="1" x14ac:dyDescent="0.2">
      <c r="A59" s="132"/>
      <c r="B59" s="259"/>
      <c r="C59" s="259"/>
      <c r="D59" s="257"/>
      <c r="E59" s="257"/>
      <c r="F59" s="258"/>
      <c r="G59" s="39"/>
      <c r="H59" s="38"/>
      <c r="I59" s="23"/>
      <c r="J59" s="23"/>
      <c r="K59" s="39"/>
    </row>
    <row r="60" spans="1:12" x14ac:dyDescent="0.2">
      <c r="A60" s="133"/>
      <c r="B60" s="445" t="s">
        <v>84</v>
      </c>
      <c r="C60" s="445"/>
      <c r="D60" s="260"/>
      <c r="E60" s="260"/>
      <c r="F60" s="261"/>
      <c r="G60" s="39"/>
      <c r="H60" s="38"/>
      <c r="I60" s="23"/>
      <c r="J60" s="23"/>
      <c r="K60" s="39"/>
    </row>
    <row r="61" spans="1:12" x14ac:dyDescent="0.2">
      <c r="A61" s="134"/>
      <c r="B61" s="550" t="s">
        <v>85</v>
      </c>
      <c r="C61" s="550"/>
      <c r="D61" s="262"/>
      <c r="E61" s="262"/>
      <c r="F61" s="258"/>
      <c r="G61" s="39"/>
      <c r="H61" s="38"/>
      <c r="I61" s="23"/>
      <c r="J61" s="23"/>
      <c r="K61" s="39"/>
    </row>
    <row r="62" spans="1:12" x14ac:dyDescent="0.2">
      <c r="A62" s="38"/>
      <c r="B62" s="258"/>
      <c r="C62" s="258"/>
      <c r="D62" s="257"/>
      <c r="E62" s="257"/>
      <c r="F62" s="258"/>
      <c r="G62" s="23"/>
      <c r="H62" s="38"/>
      <c r="I62" s="23"/>
      <c r="J62" s="23"/>
      <c r="K62" s="39"/>
    </row>
    <row r="63" spans="1:12" x14ac:dyDescent="0.2">
      <c r="A63" s="135"/>
      <c r="B63" s="136"/>
      <c r="C63" s="136"/>
      <c r="D63" s="137"/>
      <c r="E63" s="137"/>
      <c r="F63" s="136"/>
      <c r="G63" s="136"/>
      <c r="H63" s="136"/>
      <c r="I63" s="136"/>
      <c r="J63" s="136"/>
      <c r="K63" s="138"/>
    </row>
  </sheetData>
  <mergeCells count="79">
    <mergeCell ref="A51:A52"/>
    <mergeCell ref="B51:B52"/>
    <mergeCell ref="C51:C52"/>
    <mergeCell ref="A47:A48"/>
    <mergeCell ref="B47:B48"/>
    <mergeCell ref="C47:C48"/>
    <mergeCell ref="A49:A50"/>
    <mergeCell ref="B49:B50"/>
    <mergeCell ref="C49:C50"/>
    <mergeCell ref="A1:K1"/>
    <mergeCell ref="B57:C57"/>
    <mergeCell ref="B58:C58"/>
    <mergeCell ref="A29:A30"/>
    <mergeCell ref="B29:B30"/>
    <mergeCell ref="C29:C30"/>
    <mergeCell ref="A31:A32"/>
    <mergeCell ref="B31:B32"/>
    <mergeCell ref="C31:C32"/>
    <mergeCell ref="A21:A22"/>
    <mergeCell ref="B21:B22"/>
    <mergeCell ref="C21:C22"/>
    <mergeCell ref="A27:A28"/>
    <mergeCell ref="B27:B28"/>
    <mergeCell ref="E57:F57"/>
    <mergeCell ref="C27:C28"/>
    <mergeCell ref="B61:C61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19:A20"/>
    <mergeCell ref="B19:B20"/>
    <mergeCell ref="C19:C20"/>
    <mergeCell ref="B60:C60"/>
    <mergeCell ref="A23:A24"/>
    <mergeCell ref="B23:B24"/>
    <mergeCell ref="C23:C24"/>
    <mergeCell ref="A25:A26"/>
    <mergeCell ref="B25:B26"/>
    <mergeCell ref="C25:C26"/>
    <mergeCell ref="A43:A44"/>
    <mergeCell ref="B43:B44"/>
    <mergeCell ref="C43:C44"/>
    <mergeCell ref="A45:A46"/>
    <mergeCell ref="B45:B46"/>
    <mergeCell ref="C45:C46"/>
    <mergeCell ref="A7:C7"/>
    <mergeCell ref="D7:H7"/>
    <mergeCell ref="I7:K7"/>
    <mergeCell ref="A3:K3"/>
    <mergeCell ref="A5:K5"/>
    <mergeCell ref="A6:C6"/>
    <mergeCell ref="I6:K6"/>
    <mergeCell ref="D6:E6"/>
    <mergeCell ref="F6:G6"/>
    <mergeCell ref="B9:B10"/>
    <mergeCell ref="C9:C10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</mergeCells>
  <conditionalFormatting sqref="L38">
    <cfRule type="cellIs" dxfId="5" priority="7" operator="notEqual">
      <formula>$E$54</formula>
    </cfRule>
  </conditionalFormatting>
  <conditionalFormatting sqref="L37">
    <cfRule type="cellIs" dxfId="4" priority="5" operator="notEqual">
      <formula>$E$53</formula>
    </cfRule>
  </conditionalFormatting>
  <conditionalFormatting sqref="L48">
    <cfRule type="cellIs" dxfId="3" priority="4" operator="notEqual">
      <formula>$E$54</formula>
    </cfRule>
  </conditionalFormatting>
  <conditionalFormatting sqref="L47">
    <cfRule type="cellIs" dxfId="2" priority="3" operator="notEqual">
      <formula>$E$53</formula>
    </cfRule>
  </conditionalFormatting>
  <conditionalFormatting sqref="L52">
    <cfRule type="cellIs" dxfId="1" priority="2" operator="notEqual">
      <formula>$E$54</formula>
    </cfRule>
  </conditionalFormatting>
  <conditionalFormatting sqref="L51">
    <cfRule type="cellIs" dxfId="0" priority="1" operator="notEqual">
      <formula>$E$53</formula>
    </cfRule>
  </conditionalFormatting>
  <printOptions horizontalCentered="1"/>
  <pageMargins left="0.39370078740157483" right="0.19685039370078741" top="0.59055118110236227" bottom="0.19685039370078741" header="0.19685039370078741" footer="0"/>
  <pageSetup paperSize="9" scale="61" orientation="landscape" horizont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6146" r:id="rId4">
          <objectPr defaultSize="0" autoPict="0" r:id="rId5">
            <anchor moveWithCells="1" sizeWithCells="1">
              <from>
                <xdr:col>0</xdr:col>
                <xdr:colOff>447675</xdr:colOff>
                <xdr:row>0</xdr:row>
                <xdr:rowOff>95250</xdr:rowOff>
              </from>
              <to>
                <xdr:col>2</xdr:col>
                <xdr:colOff>285750</xdr:colOff>
                <xdr:row>4</xdr:row>
                <xdr:rowOff>600075</xdr:rowOff>
              </to>
            </anchor>
          </objectPr>
        </oleObject>
      </mc:Choice>
      <mc:Fallback>
        <oleObject shapeId="614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view="pageBreakPreview" zoomScaleSheetLayoutView="100" workbookViewId="0">
      <selection activeCell="A27" sqref="A27:H27"/>
    </sheetView>
  </sheetViews>
  <sheetFormatPr defaultRowHeight="12.75" x14ac:dyDescent="0.2"/>
  <cols>
    <col min="1" max="2" width="9.140625" style="101"/>
    <col min="3" max="3" width="21" style="101" customWidth="1"/>
    <col min="4" max="4" width="25.28515625" style="101" customWidth="1"/>
    <col min="5" max="6" width="9.140625" style="101"/>
    <col min="7" max="7" width="34.7109375" style="101" customWidth="1"/>
    <col min="8" max="16384" width="9.140625" style="101"/>
  </cols>
  <sheetData>
    <row r="1" spans="1:7" ht="13.5" thickBot="1" x14ac:dyDescent="0.25"/>
    <row r="2" spans="1:7" ht="72.75" customHeight="1" thickBot="1" x14ac:dyDescent="0.25">
      <c r="B2" s="597" t="s">
        <v>50</v>
      </c>
      <c r="C2" s="598"/>
      <c r="D2" s="598"/>
      <c r="E2" s="598"/>
      <c r="F2" s="598"/>
      <c r="G2" s="599"/>
    </row>
    <row r="3" spans="1:7" ht="13.5" thickBot="1" x14ac:dyDescent="0.25">
      <c r="B3" s="600" t="s">
        <v>104</v>
      </c>
      <c r="C3" s="601"/>
      <c r="D3" s="601"/>
      <c r="E3" s="601"/>
      <c r="F3" s="601"/>
      <c r="G3" s="602"/>
    </row>
    <row r="4" spans="1:7" x14ac:dyDescent="0.2">
      <c r="B4" s="102" t="s">
        <v>105</v>
      </c>
      <c r="C4" s="603" t="s">
        <v>106</v>
      </c>
      <c r="D4" s="603"/>
      <c r="E4" s="603"/>
      <c r="F4" s="603"/>
      <c r="G4" s="604"/>
    </row>
    <row r="5" spans="1:7" x14ac:dyDescent="0.2">
      <c r="B5" s="575" t="s">
        <v>107</v>
      </c>
      <c r="C5" s="593"/>
      <c r="D5" s="593"/>
      <c r="E5" s="593"/>
      <c r="F5" s="593"/>
      <c r="G5" s="605"/>
    </row>
    <row r="6" spans="1:7" x14ac:dyDescent="0.2">
      <c r="A6" s="103"/>
      <c r="B6" s="606" t="s">
        <v>108</v>
      </c>
      <c r="C6" s="607"/>
      <c r="D6" s="607"/>
      <c r="E6" s="607"/>
      <c r="F6" s="607"/>
      <c r="G6" s="608"/>
    </row>
    <row r="7" spans="1:7" x14ac:dyDescent="0.2">
      <c r="B7" s="104"/>
      <c r="C7" s="576" t="s">
        <v>109</v>
      </c>
      <c r="D7" s="594"/>
      <c r="E7" s="105" t="s">
        <v>110</v>
      </c>
      <c r="F7" s="595" t="s">
        <v>140</v>
      </c>
      <c r="G7" s="596"/>
    </row>
    <row r="8" spans="1:7" x14ac:dyDescent="0.2">
      <c r="B8" s="104"/>
      <c r="C8" s="575" t="s">
        <v>137</v>
      </c>
      <c r="D8" s="576"/>
      <c r="E8" s="105" t="s">
        <v>138</v>
      </c>
      <c r="F8" s="577">
        <v>100</v>
      </c>
      <c r="G8" s="578"/>
    </row>
    <row r="9" spans="1:7" x14ac:dyDescent="0.2">
      <c r="B9" s="104"/>
      <c r="C9" s="571" t="s">
        <v>111</v>
      </c>
      <c r="D9" s="572"/>
      <c r="E9" s="106" t="s">
        <v>112</v>
      </c>
      <c r="F9" s="573">
        <v>3.7999999999999999E-2</v>
      </c>
      <c r="G9" s="574"/>
    </row>
    <row r="10" spans="1:7" x14ac:dyDescent="0.2">
      <c r="B10" s="104"/>
      <c r="C10" s="571" t="s">
        <v>113</v>
      </c>
      <c r="D10" s="572"/>
      <c r="E10" s="106" t="s">
        <v>114</v>
      </c>
      <c r="F10" s="573">
        <v>6.6400000000000001E-2</v>
      </c>
      <c r="G10" s="574"/>
    </row>
    <row r="11" spans="1:7" x14ac:dyDescent="0.2">
      <c r="B11" s="104"/>
      <c r="C11" s="579" t="s">
        <v>115</v>
      </c>
      <c r="D11" s="571"/>
      <c r="E11" s="106" t="s">
        <v>116</v>
      </c>
      <c r="F11" s="580">
        <v>1.0200000000000001E-2</v>
      </c>
      <c r="G11" s="581"/>
    </row>
    <row r="12" spans="1:7" hidden="1" x14ac:dyDescent="0.2">
      <c r="B12" s="104"/>
      <c r="C12" s="571" t="s">
        <v>139</v>
      </c>
      <c r="D12" s="572"/>
      <c r="F12" s="573">
        <v>8.2000000000000007E-3</v>
      </c>
      <c r="G12" s="574"/>
    </row>
    <row r="13" spans="1:7" x14ac:dyDescent="0.2">
      <c r="B13" s="104"/>
      <c r="C13" s="582" t="s">
        <v>512</v>
      </c>
      <c r="D13" s="571"/>
      <c r="E13" s="106" t="s">
        <v>117</v>
      </c>
      <c r="F13" s="580">
        <v>3.2000000000000002E-3</v>
      </c>
      <c r="G13" s="581"/>
    </row>
    <row r="14" spans="1:7" x14ac:dyDescent="0.2">
      <c r="B14" s="104"/>
      <c r="C14" s="571" t="s">
        <v>118</v>
      </c>
      <c r="D14" s="572"/>
      <c r="E14" s="106" t="s">
        <v>119</v>
      </c>
      <c r="F14" s="573">
        <v>3.2000000000000002E-3</v>
      </c>
      <c r="G14" s="574"/>
    </row>
    <row r="15" spans="1:7" x14ac:dyDescent="0.2">
      <c r="B15" s="104"/>
      <c r="C15" s="571" t="s">
        <v>120</v>
      </c>
      <c r="D15" s="572"/>
      <c r="E15" s="106" t="s">
        <v>121</v>
      </c>
      <c r="F15" s="573">
        <v>5.0000000000000001E-3</v>
      </c>
      <c r="G15" s="574"/>
    </row>
    <row r="16" spans="1:7" hidden="1" x14ac:dyDescent="0.2">
      <c r="B16" s="104"/>
      <c r="C16" s="571" t="s">
        <v>122</v>
      </c>
      <c r="D16" s="572"/>
      <c r="E16" s="106" t="s">
        <v>123</v>
      </c>
      <c r="F16" s="573">
        <f>F17+F18+F19</f>
        <v>8.6499999999999994E-2</v>
      </c>
      <c r="G16" s="574"/>
    </row>
    <row r="17" spans="1:9" x14ac:dyDescent="0.2">
      <c r="B17" s="104"/>
      <c r="C17" s="571" t="s">
        <v>124</v>
      </c>
      <c r="D17" s="572"/>
      <c r="E17" s="106" t="s">
        <v>124</v>
      </c>
      <c r="F17" s="573">
        <v>0.05</v>
      </c>
      <c r="G17" s="574"/>
    </row>
    <row r="18" spans="1:9" x14ac:dyDescent="0.2">
      <c r="B18" s="104"/>
      <c r="C18" s="571" t="s">
        <v>125</v>
      </c>
      <c r="D18" s="572"/>
      <c r="E18" s="106" t="s">
        <v>125</v>
      </c>
      <c r="F18" s="573">
        <v>6.4999999999999997E-3</v>
      </c>
      <c r="G18" s="574"/>
    </row>
    <row r="19" spans="1:9" x14ac:dyDescent="0.2">
      <c r="B19" s="104"/>
      <c r="C19" s="571" t="s">
        <v>126</v>
      </c>
      <c r="D19" s="572"/>
      <c r="E19" s="107" t="s">
        <v>126</v>
      </c>
      <c r="F19" s="589">
        <v>0.03</v>
      </c>
      <c r="G19" s="590"/>
    </row>
    <row r="20" spans="1:9" x14ac:dyDescent="0.2">
      <c r="B20" s="104"/>
      <c r="C20" s="571" t="s">
        <v>127</v>
      </c>
      <c r="D20" s="572"/>
      <c r="E20" s="106" t="s">
        <v>128</v>
      </c>
      <c r="F20" s="589">
        <v>4.4999999999999998E-2</v>
      </c>
      <c r="G20" s="590"/>
    </row>
    <row r="21" spans="1:9" x14ac:dyDescent="0.2">
      <c r="B21" s="104"/>
      <c r="C21" s="591" t="s">
        <v>129</v>
      </c>
      <c r="D21" s="592" t="s">
        <v>130</v>
      </c>
      <c r="E21" s="593"/>
      <c r="F21" s="576"/>
      <c r="G21" s="563">
        <v>-1</v>
      </c>
    </row>
    <row r="22" spans="1:9" x14ac:dyDescent="0.2">
      <c r="B22" s="104"/>
      <c r="C22" s="591"/>
      <c r="D22" s="564" t="s">
        <v>131</v>
      </c>
      <c r="E22" s="565"/>
      <c r="F22" s="566"/>
      <c r="G22" s="563"/>
    </row>
    <row r="23" spans="1:9" x14ac:dyDescent="0.2">
      <c r="B23" s="108"/>
      <c r="C23" s="583" t="s">
        <v>132</v>
      </c>
      <c r="D23" s="584"/>
      <c r="E23" s="573">
        <f>(1+(F9+F12))*(1+F11)*(1+F10)</f>
        <v>1.1270474903359999</v>
      </c>
      <c r="F23" s="573"/>
      <c r="G23" s="574"/>
    </row>
    <row r="24" spans="1:9" x14ac:dyDescent="0.2">
      <c r="B24" s="109"/>
      <c r="C24" s="583" t="s">
        <v>133</v>
      </c>
      <c r="D24" s="584"/>
      <c r="E24" s="573">
        <f>(1-(F16+F20))</f>
        <v>0.86850000000000005</v>
      </c>
      <c r="F24" s="573"/>
      <c r="G24" s="574"/>
    </row>
    <row r="25" spans="1:9" ht="13.5" thickBot="1" x14ac:dyDescent="0.25">
      <c r="B25" s="110"/>
      <c r="C25" s="585" t="s">
        <v>134</v>
      </c>
      <c r="D25" s="586"/>
      <c r="E25" s="587">
        <f>(E23/E24)-1</f>
        <v>0.29769428939090381</v>
      </c>
      <c r="F25" s="587"/>
      <c r="G25" s="588"/>
    </row>
    <row r="27" spans="1:9" x14ac:dyDescent="0.2">
      <c r="A27" s="567" t="s">
        <v>589</v>
      </c>
      <c r="B27" s="568"/>
      <c r="C27" s="568"/>
      <c r="D27" s="568"/>
      <c r="E27" s="568"/>
      <c r="F27" s="568"/>
      <c r="G27" s="568"/>
      <c r="H27" s="568"/>
      <c r="I27" s="111"/>
    </row>
    <row r="28" spans="1:9" x14ac:dyDescent="0.2">
      <c r="B28" s="112"/>
      <c r="C28" s="112"/>
      <c r="D28" s="112"/>
      <c r="E28" s="112"/>
      <c r="F28" s="113"/>
      <c r="G28" s="111"/>
      <c r="H28" s="111"/>
      <c r="I28" s="111"/>
    </row>
    <row r="29" spans="1:9" x14ac:dyDescent="0.2">
      <c r="B29" s="114"/>
      <c r="C29" s="112"/>
      <c r="D29" s="112"/>
      <c r="E29" s="112"/>
      <c r="F29" s="113"/>
      <c r="G29" s="111"/>
      <c r="H29" s="111"/>
      <c r="I29" s="111"/>
    </row>
    <row r="30" spans="1:9" x14ac:dyDescent="0.2">
      <c r="A30" s="115" t="s">
        <v>135</v>
      </c>
      <c r="B30" s="112"/>
      <c r="C30" s="112"/>
      <c r="D30" s="112"/>
      <c r="E30" s="113"/>
      <c r="F30" s="111"/>
      <c r="G30" s="111"/>
      <c r="H30" s="111"/>
      <c r="I30" s="116"/>
    </row>
    <row r="31" spans="1:9" x14ac:dyDescent="0.2">
      <c r="A31" s="569" t="s">
        <v>136</v>
      </c>
      <c r="B31" s="569"/>
      <c r="C31" s="569"/>
      <c r="D31" s="569"/>
      <c r="E31" s="569"/>
      <c r="F31" s="569"/>
      <c r="G31" s="569"/>
      <c r="H31" s="569"/>
      <c r="I31" s="117"/>
    </row>
    <row r="32" spans="1:9" x14ac:dyDescent="0.2">
      <c r="A32" s="570" t="s">
        <v>284</v>
      </c>
      <c r="B32" s="570"/>
      <c r="C32" s="570"/>
      <c r="D32" s="570"/>
      <c r="E32" s="570"/>
      <c r="F32" s="570"/>
      <c r="G32" s="570"/>
      <c r="H32" s="570"/>
      <c r="I32" s="118"/>
    </row>
    <row r="33" spans="1:9" x14ac:dyDescent="0.2">
      <c r="A33" s="561" t="s">
        <v>86</v>
      </c>
      <c r="B33" s="561"/>
      <c r="C33" s="561"/>
      <c r="D33" s="561"/>
      <c r="E33" s="561"/>
      <c r="F33" s="561"/>
      <c r="G33" s="561"/>
      <c r="H33" s="561"/>
      <c r="I33" s="119"/>
    </row>
    <row r="34" spans="1:9" x14ac:dyDescent="0.2">
      <c r="A34" s="562" t="s">
        <v>285</v>
      </c>
      <c r="B34" s="562"/>
      <c r="C34" s="562"/>
      <c r="D34" s="562"/>
      <c r="E34" s="562"/>
      <c r="F34" s="562"/>
      <c r="G34" s="562"/>
      <c r="H34" s="562"/>
    </row>
  </sheetData>
  <mergeCells count="48">
    <mergeCell ref="C7:D7"/>
    <mergeCell ref="F7:G7"/>
    <mergeCell ref="B2:G2"/>
    <mergeCell ref="B3:G3"/>
    <mergeCell ref="C4:G4"/>
    <mergeCell ref="B5:G5"/>
    <mergeCell ref="B6:G6"/>
    <mergeCell ref="C14:D14"/>
    <mergeCell ref="F14:G14"/>
    <mergeCell ref="C24:D24"/>
    <mergeCell ref="E24:G24"/>
    <mergeCell ref="C25:D25"/>
    <mergeCell ref="E25:G25"/>
    <mergeCell ref="C19:D19"/>
    <mergeCell ref="F19:G19"/>
    <mergeCell ref="C20:D20"/>
    <mergeCell ref="F20:G20"/>
    <mergeCell ref="C21:C22"/>
    <mergeCell ref="D21:F21"/>
    <mergeCell ref="C15:D15"/>
    <mergeCell ref="F15:G15"/>
    <mergeCell ref="C23:D23"/>
    <mergeCell ref="E23:G23"/>
    <mergeCell ref="C8:D8"/>
    <mergeCell ref="F8:G8"/>
    <mergeCell ref="C11:D11"/>
    <mergeCell ref="F11:G11"/>
    <mergeCell ref="C13:D13"/>
    <mergeCell ref="F13:G13"/>
    <mergeCell ref="C9:D9"/>
    <mergeCell ref="F9:G9"/>
    <mergeCell ref="C10:D10"/>
    <mergeCell ref="F10:G10"/>
    <mergeCell ref="C12:D12"/>
    <mergeCell ref="F12:G12"/>
    <mergeCell ref="C16:D16"/>
    <mergeCell ref="F16:G16"/>
    <mergeCell ref="C17:D17"/>
    <mergeCell ref="F17:G17"/>
    <mergeCell ref="C18:D18"/>
    <mergeCell ref="F18:G18"/>
    <mergeCell ref="A33:H33"/>
    <mergeCell ref="A34:H34"/>
    <mergeCell ref="G21:G22"/>
    <mergeCell ref="D22:F22"/>
    <mergeCell ref="A27:H27"/>
    <mergeCell ref="A31:H31"/>
    <mergeCell ref="A32:H32"/>
  </mergeCells>
  <pageMargins left="0.511811024" right="0.511811024" top="0.78740157499999996" bottom="0.78740157499999996" header="0.31496062000000002" footer="0.31496062000000002"/>
  <pageSetup paperSize="9" scale="74" orientation="portrait" r:id="rId1"/>
  <drawing r:id="rId2"/>
  <legacyDrawing r:id="rId3"/>
  <oleObjects>
    <mc:AlternateContent xmlns:mc="http://schemas.openxmlformats.org/markup-compatibility/2006">
      <mc:Choice Requires="x14">
        <oleObject shapeId="8193" r:id="rId4">
          <objectPr defaultSize="0" autoPict="0" r:id="rId5">
            <anchor moveWithCells="1" sizeWithCells="1">
              <from>
                <xdr:col>0</xdr:col>
                <xdr:colOff>552450</xdr:colOff>
                <xdr:row>1</xdr:row>
                <xdr:rowOff>19050</xdr:rowOff>
              </from>
              <to>
                <xdr:col>1</xdr:col>
                <xdr:colOff>466725</xdr:colOff>
                <xdr:row>1</xdr:row>
                <xdr:rowOff>600075</xdr:rowOff>
              </to>
            </anchor>
          </objectPr>
        </oleObject>
      </mc:Choice>
      <mc:Fallback>
        <oleObject shapeId="819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0"/>
  <sheetViews>
    <sheetView workbookViewId="0">
      <selection activeCell="J15" sqref="J15"/>
    </sheetView>
  </sheetViews>
  <sheetFormatPr defaultRowHeight="12.75" x14ac:dyDescent="0.2"/>
  <cols>
    <col min="2" max="2" width="10.42578125" customWidth="1"/>
    <col min="3" max="3" width="8.7109375" customWidth="1"/>
    <col min="4" max="4" width="59.42578125" customWidth="1"/>
    <col min="5" max="5" width="7" bestFit="1" customWidth="1"/>
    <col min="6" max="7" width="0" hidden="1" customWidth="1"/>
    <col min="8" max="8" width="8" customWidth="1"/>
    <col min="9" max="9" width="11.42578125" customWidth="1"/>
  </cols>
  <sheetData>
    <row r="2" spans="2:10" ht="22.5" x14ac:dyDescent="0.2">
      <c r="B2" s="209" t="s">
        <v>210</v>
      </c>
      <c r="C2" s="209" t="s">
        <v>204</v>
      </c>
      <c r="D2" s="210" t="s">
        <v>190</v>
      </c>
      <c r="E2" s="209" t="s">
        <v>211</v>
      </c>
      <c r="F2" s="211" t="b">
        <f ca="1">IF($L2&gt;0,SUM(OFFSET(F2,1,0,$L2),0))</f>
        <v>0</v>
      </c>
      <c r="G2" s="211" t="b">
        <f ca="1">IF($L2&gt;0,SUM(OFFSET(G2,1,0,$L2),0))</f>
        <v>0</v>
      </c>
      <c r="H2" s="212"/>
      <c r="I2" s="213"/>
      <c r="J2" s="224">
        <f>SUM(J3:J9)</f>
        <v>2267.5700000000002</v>
      </c>
    </row>
    <row r="3" spans="2:10" ht="22.5" x14ac:dyDescent="0.2">
      <c r="B3" s="214" t="s">
        <v>207</v>
      </c>
      <c r="C3" s="214" t="s">
        <v>212</v>
      </c>
      <c r="D3" s="215" t="s">
        <v>223</v>
      </c>
      <c r="E3" s="216" t="s">
        <v>224</v>
      </c>
      <c r="F3" s="216">
        <v>12.45</v>
      </c>
      <c r="G3" s="216">
        <v>0</v>
      </c>
      <c r="H3" s="217">
        <v>1</v>
      </c>
      <c r="I3" s="218">
        <v>12.45</v>
      </c>
      <c r="J3" s="218">
        <f>ROUND(H3*I3,2)</f>
        <v>12.45</v>
      </c>
    </row>
    <row r="4" spans="2:10" x14ac:dyDescent="0.2">
      <c r="B4" s="219" t="s">
        <v>207</v>
      </c>
      <c r="C4" s="219" t="s">
        <v>213</v>
      </c>
      <c r="D4" s="220" t="s">
        <v>225</v>
      </c>
      <c r="E4" s="221" t="s">
        <v>224</v>
      </c>
      <c r="F4" s="221">
        <v>34.28</v>
      </c>
      <c r="G4" s="221">
        <v>0</v>
      </c>
      <c r="H4" s="222">
        <v>4</v>
      </c>
      <c r="I4" s="223">
        <v>8.57</v>
      </c>
      <c r="J4" s="218">
        <f t="shared" ref="J4:J9" si="0">ROUND(H4*I4,2)</f>
        <v>34.28</v>
      </c>
    </row>
    <row r="5" spans="2:10" ht="22.5" x14ac:dyDescent="0.2">
      <c r="B5" s="219" t="s">
        <v>207</v>
      </c>
      <c r="C5" s="219" t="s">
        <v>189</v>
      </c>
      <c r="D5" s="220" t="s">
        <v>226</v>
      </c>
      <c r="E5" s="221" t="s">
        <v>227</v>
      </c>
      <c r="F5" s="221">
        <v>2160</v>
      </c>
      <c r="G5" s="221">
        <v>0</v>
      </c>
      <c r="H5" s="222">
        <v>4.5</v>
      </c>
      <c r="I5" s="223">
        <v>480</v>
      </c>
      <c r="J5" s="218">
        <f t="shared" si="0"/>
        <v>2160</v>
      </c>
    </row>
    <row r="6" spans="2:10" x14ac:dyDescent="0.2">
      <c r="B6" s="219" t="s">
        <v>207</v>
      </c>
      <c r="C6" s="219" t="s">
        <v>214</v>
      </c>
      <c r="D6" s="220" t="s">
        <v>228</v>
      </c>
      <c r="E6" s="221" t="s">
        <v>229</v>
      </c>
      <c r="F6" s="221">
        <v>2.57</v>
      </c>
      <c r="G6" s="221">
        <v>0</v>
      </c>
      <c r="H6" s="222">
        <v>0.11</v>
      </c>
      <c r="I6" s="223">
        <v>23.4</v>
      </c>
      <c r="J6" s="218">
        <f t="shared" si="0"/>
        <v>2.57</v>
      </c>
    </row>
    <row r="7" spans="2:10" x14ac:dyDescent="0.2">
      <c r="B7" s="219" t="s">
        <v>206</v>
      </c>
      <c r="C7" s="219" t="s">
        <v>215</v>
      </c>
      <c r="D7" s="220" t="s">
        <v>230</v>
      </c>
      <c r="E7" s="221" t="s">
        <v>231</v>
      </c>
      <c r="F7" s="221">
        <v>22.12</v>
      </c>
      <c r="G7" s="221">
        <v>0</v>
      </c>
      <c r="H7" s="222">
        <v>1</v>
      </c>
      <c r="I7" s="223">
        <v>22.12</v>
      </c>
      <c r="J7" s="218">
        <f t="shared" si="0"/>
        <v>22.12</v>
      </c>
    </row>
    <row r="8" spans="2:10" x14ac:dyDescent="0.2">
      <c r="B8" s="219" t="s">
        <v>206</v>
      </c>
      <c r="C8" s="219" t="s">
        <v>216</v>
      </c>
      <c r="D8" s="220" t="s">
        <v>232</v>
      </c>
      <c r="E8" s="221" t="s">
        <v>231</v>
      </c>
      <c r="F8" s="221">
        <v>32.42</v>
      </c>
      <c r="G8" s="221">
        <v>0</v>
      </c>
      <c r="H8" s="222">
        <v>2</v>
      </c>
      <c r="I8" s="223">
        <v>16.21</v>
      </c>
      <c r="J8" s="218">
        <f t="shared" si="0"/>
        <v>32.42</v>
      </c>
    </row>
    <row r="9" spans="2:10" ht="22.5" x14ac:dyDescent="0.2">
      <c r="B9" s="219" t="s">
        <v>206</v>
      </c>
      <c r="C9" s="219" t="s">
        <v>217</v>
      </c>
      <c r="D9" s="220" t="s">
        <v>233</v>
      </c>
      <c r="E9" s="221" t="s">
        <v>234</v>
      </c>
      <c r="F9" s="221">
        <v>3.72</v>
      </c>
      <c r="G9" s="221">
        <v>0</v>
      </c>
      <c r="H9" s="222">
        <v>0.01</v>
      </c>
      <c r="I9" s="223">
        <v>372.79</v>
      </c>
      <c r="J9" s="218">
        <f t="shared" si="0"/>
        <v>3.73</v>
      </c>
    </row>
    <row r="10" spans="2:10" x14ac:dyDescent="0.2">
      <c r="B10" s="225"/>
      <c r="C10" s="226"/>
      <c r="D10" s="227"/>
      <c r="E10" s="225"/>
      <c r="F10" s="225"/>
      <c r="G10" s="225"/>
      <c r="H10" s="225"/>
      <c r="I10" s="228"/>
      <c r="J10" s="225"/>
    </row>
    <row r="11" spans="2:10" x14ac:dyDescent="0.2">
      <c r="B11" s="209" t="s">
        <v>210</v>
      </c>
      <c r="C11" s="209" t="s">
        <v>205</v>
      </c>
      <c r="D11" s="210" t="s">
        <v>192</v>
      </c>
      <c r="E11" s="209" t="s">
        <v>218</v>
      </c>
      <c r="F11" s="211">
        <v>6509.56</v>
      </c>
      <c r="G11" s="211">
        <v>0</v>
      </c>
      <c r="H11" s="212"/>
      <c r="I11" s="213"/>
      <c r="J11" s="224">
        <f>SUM(J12:J13)</f>
        <v>4669.5200000000004</v>
      </c>
    </row>
    <row r="12" spans="2:10" x14ac:dyDescent="0.2">
      <c r="B12" s="219" t="s">
        <v>206</v>
      </c>
      <c r="C12" s="229" t="s">
        <v>219</v>
      </c>
      <c r="D12" s="220" t="s">
        <v>235</v>
      </c>
      <c r="E12" s="221" t="s">
        <v>218</v>
      </c>
      <c r="F12" s="221">
        <v>1602.76</v>
      </c>
      <c r="G12" s="221">
        <v>0</v>
      </c>
      <c r="H12" s="230">
        <v>0.1</v>
      </c>
      <c r="I12" s="223">
        <v>16027.61</v>
      </c>
      <c r="J12" s="218">
        <f>ROUND(H12*I12,2)</f>
        <v>1602.76</v>
      </c>
    </row>
    <row r="13" spans="2:10" x14ac:dyDescent="0.2">
      <c r="B13" s="219" t="s">
        <v>206</v>
      </c>
      <c r="C13" s="229" t="s">
        <v>220</v>
      </c>
      <c r="D13" s="220" t="s">
        <v>236</v>
      </c>
      <c r="E13" s="221" t="s">
        <v>218</v>
      </c>
      <c r="F13" s="221">
        <v>4906.8</v>
      </c>
      <c r="G13" s="221">
        <v>0</v>
      </c>
      <c r="H13" s="230">
        <v>0.5</v>
      </c>
      <c r="I13" s="223">
        <v>6133.51</v>
      </c>
      <c r="J13" s="218">
        <f t="shared" ref="J13" si="1">ROUND(H13*I13,2)</f>
        <v>3066.76</v>
      </c>
    </row>
    <row r="14" spans="2:10" x14ac:dyDescent="0.2">
      <c r="B14" s="225"/>
      <c r="C14" s="226"/>
      <c r="D14" s="227"/>
      <c r="E14" s="225"/>
      <c r="F14" s="225"/>
      <c r="G14" s="225"/>
      <c r="H14" s="225"/>
      <c r="I14" s="228"/>
      <c r="J14" s="225"/>
    </row>
    <row r="15" spans="2:10" x14ac:dyDescent="0.2">
      <c r="B15" s="209" t="s">
        <v>210</v>
      </c>
      <c r="C15" s="209" t="s">
        <v>249</v>
      </c>
      <c r="D15" s="210" t="s">
        <v>222</v>
      </c>
      <c r="E15" s="209"/>
      <c r="F15" s="211">
        <v>0.99</v>
      </c>
      <c r="G15" s="211">
        <v>0</v>
      </c>
      <c r="H15" s="212"/>
      <c r="I15" s="213"/>
      <c r="J15" s="224">
        <f>SUM(J16:J23)</f>
        <v>7.9700000000000006</v>
      </c>
    </row>
    <row r="16" spans="2:10" ht="33.75" x14ac:dyDescent="0.2">
      <c r="B16" s="219" t="s">
        <v>206</v>
      </c>
      <c r="C16" s="229">
        <v>91486</v>
      </c>
      <c r="D16" s="220" t="s">
        <v>237</v>
      </c>
      <c r="E16" s="221" t="s">
        <v>238</v>
      </c>
      <c r="F16" s="221">
        <v>0.23</v>
      </c>
      <c r="G16" s="221">
        <v>0</v>
      </c>
      <c r="H16" s="230">
        <v>4.8999999999999998E-3</v>
      </c>
      <c r="I16" s="223">
        <v>48.82</v>
      </c>
      <c r="J16" s="218">
        <f>ROUND(H16*I16,2)</f>
        <v>0.24</v>
      </c>
    </row>
    <row r="17" spans="2:10" ht="22.5" x14ac:dyDescent="0.2">
      <c r="B17" s="219" t="s">
        <v>206</v>
      </c>
      <c r="C17" s="229">
        <v>89035</v>
      </c>
      <c r="D17" s="220" t="s">
        <v>239</v>
      </c>
      <c r="E17" s="221" t="s">
        <v>240</v>
      </c>
      <c r="F17" s="221">
        <v>0.22</v>
      </c>
      <c r="G17" s="221">
        <v>0</v>
      </c>
      <c r="H17" s="230">
        <v>1.6999999999999999E-3</v>
      </c>
      <c r="I17" s="223">
        <v>133.29</v>
      </c>
      <c r="J17" s="218">
        <f t="shared" ref="J17:J23" si="2">ROUND(H17*I17,2)</f>
        <v>0.23</v>
      </c>
    </row>
    <row r="18" spans="2:10" ht="22.5" x14ac:dyDescent="0.2">
      <c r="B18" s="219" t="s">
        <v>206</v>
      </c>
      <c r="C18" s="229">
        <v>89036</v>
      </c>
      <c r="D18" s="220" t="s">
        <v>241</v>
      </c>
      <c r="E18" s="221" t="s">
        <v>238</v>
      </c>
      <c r="F18" s="221">
        <v>0.15</v>
      </c>
      <c r="G18" s="221">
        <v>0</v>
      </c>
      <c r="H18" s="230">
        <v>4.1000000000000003E-3</v>
      </c>
      <c r="I18" s="223">
        <v>37.32</v>
      </c>
      <c r="J18" s="218">
        <f t="shared" si="2"/>
        <v>0.15</v>
      </c>
    </row>
    <row r="19" spans="2:10" ht="33.75" x14ac:dyDescent="0.2">
      <c r="B19" s="219" t="s">
        <v>206</v>
      </c>
      <c r="C19" s="229">
        <v>83362</v>
      </c>
      <c r="D19" s="220" t="s">
        <v>242</v>
      </c>
      <c r="E19" s="221" t="s">
        <v>240</v>
      </c>
      <c r="F19" s="221">
        <v>0.26</v>
      </c>
      <c r="G19" s="221">
        <v>0</v>
      </c>
      <c r="H19" s="230">
        <v>1E-3</v>
      </c>
      <c r="I19" s="223">
        <v>269.72000000000003</v>
      </c>
      <c r="J19" s="218">
        <f t="shared" si="2"/>
        <v>0.27</v>
      </c>
    </row>
    <row r="20" spans="2:10" x14ac:dyDescent="0.2">
      <c r="B20" s="219" t="s">
        <v>206</v>
      </c>
      <c r="C20" s="229">
        <v>88316</v>
      </c>
      <c r="D20" s="220" t="s">
        <v>232</v>
      </c>
      <c r="E20" s="221" t="s">
        <v>231</v>
      </c>
      <c r="F20" s="221">
        <v>0.09</v>
      </c>
      <c r="G20" s="221">
        <v>0</v>
      </c>
      <c r="H20" s="230">
        <v>5.7999999999999996E-3</v>
      </c>
      <c r="I20" s="223">
        <v>16.21</v>
      </c>
      <c r="J20" s="218">
        <f t="shared" si="2"/>
        <v>0.09</v>
      </c>
    </row>
    <row r="21" spans="2:10" ht="22.5" x14ac:dyDescent="0.2">
      <c r="B21" s="219" t="s">
        <v>206</v>
      </c>
      <c r="C21" s="229">
        <v>5839</v>
      </c>
      <c r="D21" s="220" t="s">
        <v>243</v>
      </c>
      <c r="E21" s="221" t="s">
        <v>240</v>
      </c>
      <c r="F21" s="221">
        <v>0.02</v>
      </c>
      <c r="G21" s="221">
        <v>0</v>
      </c>
      <c r="H21" s="230">
        <v>2E-3</v>
      </c>
      <c r="I21" s="223">
        <v>11.36</v>
      </c>
      <c r="J21" s="218">
        <f t="shared" si="2"/>
        <v>0.02</v>
      </c>
    </row>
    <row r="22" spans="2:10" ht="22.5" x14ac:dyDescent="0.2">
      <c r="B22" s="219" t="s">
        <v>206</v>
      </c>
      <c r="C22" s="229">
        <v>5841</v>
      </c>
      <c r="D22" s="220" t="s">
        <v>244</v>
      </c>
      <c r="E22" s="221" t="s">
        <v>238</v>
      </c>
      <c r="F22" s="221">
        <v>0.02</v>
      </c>
      <c r="G22" s="221">
        <v>0</v>
      </c>
      <c r="H22" s="230">
        <v>4.0000000000000001E-3</v>
      </c>
      <c r="I22" s="223">
        <v>5.4</v>
      </c>
      <c r="J22" s="218">
        <f t="shared" si="2"/>
        <v>0.02</v>
      </c>
    </row>
    <row r="23" spans="2:10" x14ac:dyDescent="0.2">
      <c r="B23" s="219" t="s">
        <v>248</v>
      </c>
      <c r="C23" s="229">
        <v>43830</v>
      </c>
      <c r="D23" s="220" t="s">
        <v>245</v>
      </c>
      <c r="E23" s="221" t="s">
        <v>246</v>
      </c>
      <c r="F23" s="221">
        <v>1.2</v>
      </c>
      <c r="G23" s="221" t="s">
        <v>247</v>
      </c>
      <c r="H23" s="230">
        <v>1.2</v>
      </c>
      <c r="I23" s="223">
        <v>5.79</v>
      </c>
      <c r="J23" s="218">
        <f t="shared" si="2"/>
        <v>6.95</v>
      </c>
    </row>
    <row r="24" spans="2:10" x14ac:dyDescent="0.2">
      <c r="B24" s="225"/>
      <c r="C24" s="226"/>
      <c r="D24" s="227"/>
      <c r="E24" s="225"/>
      <c r="F24" s="225"/>
      <c r="G24" s="225"/>
      <c r="H24" s="225"/>
      <c r="I24" s="228"/>
      <c r="J24" s="225"/>
    </row>
    <row r="25" spans="2:10" ht="41.25" customHeight="1" x14ac:dyDescent="0.2">
      <c r="B25" s="235"/>
      <c r="C25" s="235"/>
      <c r="D25" s="238"/>
      <c r="E25" s="209"/>
      <c r="F25" s="211"/>
      <c r="G25" s="211"/>
      <c r="H25" s="212"/>
      <c r="I25" s="236"/>
      <c r="J25" s="237"/>
    </row>
    <row r="26" spans="2:10" x14ac:dyDescent="0.2">
      <c r="B26" s="229"/>
      <c r="C26" s="229"/>
      <c r="D26" s="220"/>
      <c r="E26" s="221"/>
      <c r="F26" s="221"/>
      <c r="G26" s="221"/>
      <c r="H26" s="230"/>
      <c r="I26" s="223"/>
      <c r="J26" s="223"/>
    </row>
    <row r="27" spans="2:10" x14ac:dyDescent="0.2">
      <c r="B27" s="229"/>
      <c r="C27" s="229"/>
      <c r="D27" s="220"/>
      <c r="E27" s="221"/>
      <c r="F27" s="221"/>
      <c r="G27" s="221"/>
      <c r="H27" s="230"/>
      <c r="I27" s="223"/>
      <c r="J27" s="223"/>
    </row>
    <row r="28" spans="2:10" x14ac:dyDescent="0.2">
      <c r="B28" s="229"/>
      <c r="C28" s="229"/>
      <c r="D28" s="220"/>
      <c r="E28" s="221"/>
      <c r="F28" s="221"/>
      <c r="G28" s="221"/>
      <c r="H28" s="230"/>
      <c r="I28" s="223"/>
      <c r="J28" s="223"/>
    </row>
    <row r="29" spans="2:10" x14ac:dyDescent="0.2">
      <c r="B29" s="229"/>
      <c r="C29" s="229"/>
      <c r="D29" s="220"/>
      <c r="E29" s="221"/>
      <c r="F29" s="221"/>
      <c r="G29" s="221"/>
      <c r="H29" s="230"/>
      <c r="I29" s="223"/>
      <c r="J29" s="223"/>
    </row>
    <row r="30" spans="2:10" x14ac:dyDescent="0.2">
      <c r="B30" s="229"/>
      <c r="C30" s="229"/>
      <c r="D30" s="220"/>
      <c r="E30" s="221"/>
      <c r="F30" s="221"/>
      <c r="G30" s="221"/>
      <c r="H30" s="230"/>
      <c r="I30" s="223"/>
      <c r="J30" s="223"/>
    </row>
    <row r="31" spans="2:10" x14ac:dyDescent="0.2">
      <c r="B31" s="229"/>
      <c r="C31" s="229"/>
      <c r="D31" s="220"/>
      <c r="E31" s="221"/>
      <c r="F31" s="221"/>
      <c r="G31" s="221"/>
      <c r="H31" s="230"/>
      <c r="I31" s="223"/>
      <c r="J31" s="223"/>
    </row>
    <row r="32" spans="2:10" x14ac:dyDescent="0.2">
      <c r="B32" s="229"/>
      <c r="C32" s="229"/>
      <c r="D32" s="220"/>
      <c r="E32" s="221"/>
      <c r="F32" s="221"/>
      <c r="G32" s="221"/>
      <c r="H32" s="230"/>
      <c r="I32" s="223"/>
      <c r="J32" s="223"/>
    </row>
    <row r="33" spans="2:10" x14ac:dyDescent="0.2">
      <c r="B33" s="225"/>
      <c r="C33" s="226"/>
      <c r="D33" s="227"/>
      <c r="E33" s="225"/>
      <c r="F33" s="225"/>
      <c r="G33" s="225"/>
      <c r="H33" s="225"/>
      <c r="I33" s="228"/>
      <c r="J33" s="225"/>
    </row>
    <row r="34" spans="2:10" x14ac:dyDescent="0.2">
      <c r="B34" s="209"/>
      <c r="C34" s="209"/>
      <c r="D34" s="210"/>
      <c r="E34" s="209"/>
      <c r="F34" s="211" t="b">
        <f ca="1">IF($L34&gt;0,SUM(OFFSET(F34,1,0,$L34),0))</f>
        <v>0</v>
      </c>
      <c r="G34" s="211" t="b">
        <f ca="1">IF($L34&gt;0,SUM(OFFSET(G34,1,0,$L34),0))</f>
        <v>0</v>
      </c>
      <c r="H34" s="212"/>
      <c r="I34" s="213" t="b">
        <f ca="1">IF(ISERROR(F34),0,F34)</f>
        <v>0</v>
      </c>
      <c r="J34" s="224" t="b">
        <f ca="1">IF(ISERROR(G34),0,G34)</f>
        <v>0</v>
      </c>
    </row>
    <row r="35" spans="2:10" x14ac:dyDescent="0.2">
      <c r="B35" s="229" t="s">
        <v>221</v>
      </c>
      <c r="C35" s="229" t="s">
        <v>221</v>
      </c>
      <c r="D35" s="220" t="str">
        <f ca="1">IF(ISNUMBER($L35),OFFSET([1]Banco!$A$1,[1]Composições!$L48-1,COLUMN([1]Composições!D48)-1),"")</f>
        <v/>
      </c>
      <c r="E35" s="221" t="str">
        <f ca="1">IF(ISNUMBER($L35),OFFSET([1]Banco!$A$1,[1]Composições!$L48-1,COLUMN([1]Composições!E48)-1),"")</f>
        <v/>
      </c>
      <c r="F35" s="221">
        <f t="shared" ref="F35:G44" ca="1" si="3">TRUNC($H35*ROUND(I35,2),2)</f>
        <v>0</v>
      </c>
      <c r="G35" s="221">
        <f t="shared" ca="1" si="3"/>
        <v>0</v>
      </c>
      <c r="H35" s="230">
        <v>0</v>
      </c>
      <c r="I35" s="223">
        <f ca="1">IF(ISNUMBER($L35),VALUE(OFFSET([1]Banco!$A$1,[1]Composições!$L48-1,COLUMN([1]Composições!I48)-4)),0)</f>
        <v>0</v>
      </c>
      <c r="J35" s="223">
        <f ca="1">IF(ISNUMBER($L35),VALUE(OFFSET([1]Banco!$A$1,[1]Composições!$L48-1,COLUMN([1]Composições!J48)-4)),0)</f>
        <v>0</v>
      </c>
    </row>
    <row r="36" spans="2:10" x14ac:dyDescent="0.2">
      <c r="B36" s="229" t="s">
        <v>221</v>
      </c>
      <c r="C36" s="229" t="s">
        <v>221</v>
      </c>
      <c r="D36" s="220" t="str">
        <f ca="1">IF(ISNUMBER($L36),OFFSET([1]Banco!$A$1,[1]Composições!$L49-1,COLUMN([1]Composições!D49)-1),"")</f>
        <v/>
      </c>
      <c r="E36" s="221" t="str">
        <f ca="1">IF(ISNUMBER($L36),OFFSET([1]Banco!$A$1,[1]Composições!$L49-1,COLUMN([1]Composições!E49)-1),"")</f>
        <v/>
      </c>
      <c r="F36" s="221">
        <f t="shared" ca="1" si="3"/>
        <v>0</v>
      </c>
      <c r="G36" s="221">
        <f t="shared" ca="1" si="3"/>
        <v>0</v>
      </c>
      <c r="H36" s="230">
        <v>0</v>
      </c>
      <c r="I36" s="223">
        <f ca="1">IF(ISNUMBER($L36),VALUE(OFFSET([1]Banco!$A$1,[1]Composições!$L49-1,COLUMN([1]Composições!I49)-4)),0)</f>
        <v>0</v>
      </c>
      <c r="J36" s="223">
        <f ca="1">IF(ISNUMBER($L36),VALUE(OFFSET([1]Banco!$A$1,[1]Composições!$L49-1,COLUMN([1]Composições!J49)-4)),0)</f>
        <v>0</v>
      </c>
    </row>
    <row r="37" spans="2:10" x14ac:dyDescent="0.2">
      <c r="B37" s="229" t="s">
        <v>221</v>
      </c>
      <c r="C37" s="229" t="s">
        <v>221</v>
      </c>
      <c r="D37" s="220" t="str">
        <f ca="1">IF(ISNUMBER($L37),OFFSET([1]Banco!$A$1,[1]Composições!$L50-1,COLUMN([1]Composições!D50)-1),"")</f>
        <v/>
      </c>
      <c r="E37" s="221" t="str">
        <f ca="1">IF(ISNUMBER($L37),OFFSET([1]Banco!$A$1,[1]Composições!$L50-1,COLUMN([1]Composições!E50)-1),"")</f>
        <v/>
      </c>
      <c r="F37" s="221">
        <f t="shared" ca="1" si="3"/>
        <v>0</v>
      </c>
      <c r="G37" s="221">
        <f t="shared" ca="1" si="3"/>
        <v>0</v>
      </c>
      <c r="H37" s="230">
        <v>0</v>
      </c>
      <c r="I37" s="223">
        <f ca="1">IF(ISNUMBER($L37),VALUE(OFFSET([1]Banco!$A$1,[1]Composições!$L50-1,COLUMN([1]Composições!I50)-4)),0)</f>
        <v>0</v>
      </c>
      <c r="J37" s="223">
        <f ca="1">IF(ISNUMBER($L37),VALUE(OFFSET([1]Banco!$A$1,[1]Composições!$L50-1,COLUMN([1]Composições!J50)-4)),0)</f>
        <v>0</v>
      </c>
    </row>
    <row r="38" spans="2:10" x14ac:dyDescent="0.2">
      <c r="B38" s="229" t="s">
        <v>221</v>
      </c>
      <c r="C38" s="229" t="s">
        <v>221</v>
      </c>
      <c r="D38" s="220" t="str">
        <f ca="1">IF(ISNUMBER($L38),OFFSET([1]Banco!$A$1,[1]Composições!$L51-1,COLUMN([1]Composições!D51)-1),"")</f>
        <v/>
      </c>
      <c r="E38" s="221" t="str">
        <f ca="1">IF(ISNUMBER($L38),OFFSET([1]Banco!$A$1,[1]Composições!$L51-1,COLUMN([1]Composições!E51)-1),"")</f>
        <v/>
      </c>
      <c r="F38" s="221">
        <f t="shared" ca="1" si="3"/>
        <v>0</v>
      </c>
      <c r="G38" s="221">
        <f t="shared" ca="1" si="3"/>
        <v>0</v>
      </c>
      <c r="H38" s="230">
        <v>0</v>
      </c>
      <c r="I38" s="223">
        <f ca="1">IF(ISNUMBER($L38),VALUE(OFFSET([1]Banco!$A$1,[1]Composições!$L51-1,COLUMN([1]Composições!I51)-4)),0)</f>
        <v>0</v>
      </c>
      <c r="J38" s="223">
        <f ca="1">IF(ISNUMBER($L38),VALUE(OFFSET([1]Banco!$A$1,[1]Composições!$L51-1,COLUMN([1]Composições!J51)-4)),0)</f>
        <v>0</v>
      </c>
    </row>
    <row r="39" spans="2:10" x14ac:dyDescent="0.2">
      <c r="B39" s="229" t="s">
        <v>221</v>
      </c>
      <c r="C39" s="229" t="s">
        <v>221</v>
      </c>
      <c r="D39" s="220" t="str">
        <f ca="1">IF(ISNUMBER($L39),OFFSET([1]Banco!$A$1,[1]Composições!$L52-1,COLUMN([1]Composições!D52)-1),"")</f>
        <v/>
      </c>
      <c r="E39" s="221" t="str">
        <f ca="1">IF(ISNUMBER($L39),OFFSET([1]Banco!$A$1,[1]Composições!$L52-1,COLUMN([1]Composições!E52)-1),"")</f>
        <v/>
      </c>
      <c r="F39" s="221">
        <f t="shared" ca="1" si="3"/>
        <v>0</v>
      </c>
      <c r="G39" s="221">
        <f t="shared" ca="1" si="3"/>
        <v>0</v>
      </c>
      <c r="H39" s="230">
        <v>0</v>
      </c>
      <c r="I39" s="223">
        <f ca="1">IF(ISNUMBER($L39),VALUE(OFFSET([1]Banco!$A$1,[1]Composições!$L52-1,COLUMN([1]Composições!I52)-4)),0)</f>
        <v>0</v>
      </c>
      <c r="J39" s="223">
        <f ca="1">IF(ISNUMBER($L39),VALUE(OFFSET([1]Banco!$A$1,[1]Composições!$L52-1,COLUMN([1]Composições!J52)-4)),0)</f>
        <v>0</v>
      </c>
    </row>
    <row r="40" spans="2:10" x14ac:dyDescent="0.2">
      <c r="B40" s="229" t="s">
        <v>221</v>
      </c>
      <c r="C40" s="229" t="s">
        <v>221</v>
      </c>
      <c r="D40" s="220" t="str">
        <f ca="1">IF(ISNUMBER($L40),OFFSET([1]Banco!$A$1,[1]Composições!$L53-1,COLUMN([1]Composições!D53)-1),"")</f>
        <v/>
      </c>
      <c r="E40" s="221" t="str">
        <f ca="1">IF(ISNUMBER($L40),OFFSET([1]Banco!$A$1,[1]Composições!$L53-1,COLUMN([1]Composições!E53)-1),"")</f>
        <v/>
      </c>
      <c r="F40" s="221">
        <f t="shared" ca="1" si="3"/>
        <v>0</v>
      </c>
      <c r="G40" s="221">
        <f t="shared" ca="1" si="3"/>
        <v>0</v>
      </c>
      <c r="H40" s="230">
        <v>0</v>
      </c>
      <c r="I40" s="223">
        <f ca="1">IF(ISNUMBER($L40),VALUE(OFFSET([1]Banco!$A$1,[1]Composições!$L53-1,COLUMN([1]Composições!I53)-4)),0)</f>
        <v>0</v>
      </c>
      <c r="J40" s="223">
        <f ca="1">IF(ISNUMBER($L40),VALUE(OFFSET([1]Banco!$A$1,[1]Composições!$L53-1,COLUMN([1]Composições!J53)-4)),0)</f>
        <v>0</v>
      </c>
    </row>
    <row r="41" spans="2:10" x14ac:dyDescent="0.2">
      <c r="B41" s="229" t="s">
        <v>221</v>
      </c>
      <c r="C41" s="229" t="s">
        <v>221</v>
      </c>
      <c r="D41" s="220" t="str">
        <f ca="1">IF(ISNUMBER($L41),OFFSET([1]Banco!$A$1,[1]Composições!$L54-1,COLUMN([1]Composições!D54)-1),"")</f>
        <v/>
      </c>
      <c r="E41" s="221" t="str">
        <f ca="1">IF(ISNUMBER($L41),OFFSET([1]Banco!$A$1,[1]Composições!$L54-1,COLUMN([1]Composições!E54)-1),"")</f>
        <v/>
      </c>
      <c r="F41" s="221">
        <f t="shared" ca="1" si="3"/>
        <v>0</v>
      </c>
      <c r="G41" s="221">
        <f t="shared" ca="1" si="3"/>
        <v>0</v>
      </c>
      <c r="H41" s="230">
        <v>0</v>
      </c>
      <c r="I41" s="223">
        <f ca="1">IF(ISNUMBER($L41),VALUE(OFFSET([1]Banco!$A$1,[1]Composições!$L54-1,COLUMN([1]Composições!I54)-4)),0)</f>
        <v>0</v>
      </c>
      <c r="J41" s="223">
        <f ca="1">IF(ISNUMBER($L41),VALUE(OFFSET([1]Banco!$A$1,[1]Composições!$L54-1,COLUMN([1]Composições!J54)-4)),0)</f>
        <v>0</v>
      </c>
    </row>
    <row r="42" spans="2:10" x14ac:dyDescent="0.2">
      <c r="B42" s="229" t="s">
        <v>221</v>
      </c>
      <c r="C42" s="229" t="s">
        <v>221</v>
      </c>
      <c r="D42" s="220" t="str">
        <f ca="1">IF(ISNUMBER($L42),OFFSET([1]Banco!$A$1,[1]Composições!$L55-1,COLUMN([1]Composições!D55)-1),"")</f>
        <v/>
      </c>
      <c r="E42" s="221" t="str">
        <f ca="1">IF(ISNUMBER($L42),OFFSET([1]Banco!$A$1,[1]Composições!$L55-1,COLUMN([1]Composições!E55)-1),"")</f>
        <v/>
      </c>
      <c r="F42" s="221">
        <f t="shared" ca="1" si="3"/>
        <v>0</v>
      </c>
      <c r="G42" s="221">
        <f t="shared" ca="1" si="3"/>
        <v>0</v>
      </c>
      <c r="H42" s="230">
        <v>0</v>
      </c>
      <c r="I42" s="223">
        <f ca="1">IF(ISNUMBER($L42),VALUE(OFFSET([1]Banco!$A$1,[1]Composições!$L55-1,COLUMN([1]Composições!I55)-4)),0)</f>
        <v>0</v>
      </c>
      <c r="J42" s="223">
        <f ca="1">IF(ISNUMBER($L42),VALUE(OFFSET([1]Banco!$A$1,[1]Composições!$L55-1,COLUMN([1]Composições!J55)-4)),0)</f>
        <v>0</v>
      </c>
    </row>
    <row r="43" spans="2:10" x14ac:dyDescent="0.2">
      <c r="B43" s="229" t="s">
        <v>221</v>
      </c>
      <c r="C43" s="229" t="s">
        <v>221</v>
      </c>
      <c r="D43" s="220" t="str">
        <f ca="1">IF(ISNUMBER($L43),OFFSET([1]Banco!$A$1,[1]Composições!$L56-1,COLUMN([1]Composições!D56)-1),"")</f>
        <v/>
      </c>
      <c r="E43" s="221" t="str">
        <f ca="1">IF(ISNUMBER($L43),OFFSET([1]Banco!$A$1,[1]Composições!$L56-1,COLUMN([1]Composições!E56)-1),"")</f>
        <v/>
      </c>
      <c r="F43" s="221">
        <f t="shared" ca="1" si="3"/>
        <v>0</v>
      </c>
      <c r="G43" s="221">
        <f t="shared" ca="1" si="3"/>
        <v>0</v>
      </c>
      <c r="H43" s="230">
        <v>0</v>
      </c>
      <c r="I43" s="223">
        <f ca="1">IF(ISNUMBER($L43),VALUE(OFFSET([1]Banco!$A$1,[1]Composições!$L56-1,COLUMN([1]Composições!I56)-4)),0)</f>
        <v>0</v>
      </c>
      <c r="J43" s="223">
        <f ca="1">IF(ISNUMBER($L43),VALUE(OFFSET([1]Banco!$A$1,[1]Composições!$L56-1,COLUMN([1]Composições!J56)-4)),0)</f>
        <v>0</v>
      </c>
    </row>
    <row r="44" spans="2:10" x14ac:dyDescent="0.2">
      <c r="B44" s="229" t="s">
        <v>221</v>
      </c>
      <c r="C44" s="229" t="s">
        <v>221</v>
      </c>
      <c r="D44" s="220" t="str">
        <f ca="1">IF(ISNUMBER($L44),OFFSET([1]Banco!$A$1,[1]Composições!$L57-1,COLUMN([1]Composições!D57)-1),"")</f>
        <v/>
      </c>
      <c r="E44" s="221" t="str">
        <f ca="1">IF(ISNUMBER($L44),OFFSET([1]Banco!$A$1,[1]Composições!$L57-1,COLUMN([1]Composições!E57)-1),"")</f>
        <v/>
      </c>
      <c r="F44" s="221">
        <f t="shared" ca="1" si="3"/>
        <v>0</v>
      </c>
      <c r="G44" s="221">
        <f t="shared" ca="1" si="3"/>
        <v>0</v>
      </c>
      <c r="H44" s="230">
        <v>0</v>
      </c>
      <c r="I44" s="223">
        <f ca="1">IF(ISNUMBER($L44),VALUE(OFFSET([1]Banco!$A$1,[1]Composições!$L57-1,COLUMN([1]Composições!I57)-4)),0)</f>
        <v>0</v>
      </c>
      <c r="J44" s="223">
        <f ca="1">IF(ISNUMBER($L44),VALUE(OFFSET([1]Banco!$A$1,[1]Composições!$L57-1,COLUMN([1]Composições!J57)-4)),0)</f>
        <v>0</v>
      </c>
    </row>
    <row r="45" spans="2:10" x14ac:dyDescent="0.2">
      <c r="B45" s="225"/>
      <c r="C45" s="226"/>
      <c r="D45" s="227"/>
      <c r="E45" s="225"/>
      <c r="F45" s="225"/>
      <c r="G45" s="225"/>
      <c r="H45" s="225"/>
      <c r="I45" s="228"/>
      <c r="J45" s="225"/>
    </row>
    <row r="46" spans="2:10" x14ac:dyDescent="0.2">
      <c r="B46" s="209"/>
      <c r="C46" s="209"/>
      <c r="D46" s="210"/>
      <c r="E46" s="209"/>
      <c r="F46" s="211" t="b">
        <f ca="1">IF($L46&gt;0,SUM(OFFSET(F46,1,0,$L46),0))</f>
        <v>0</v>
      </c>
      <c r="G46" s="211" t="b">
        <f ca="1">IF($L46&gt;0,SUM(OFFSET(G46,1,0,$L46),0))</f>
        <v>0</v>
      </c>
      <c r="H46" s="212"/>
      <c r="I46" s="213" t="b">
        <f ca="1">IF(ISERROR(F46),0,F46)</f>
        <v>0</v>
      </c>
      <c r="J46" s="224" t="b">
        <f ca="1">IF(ISERROR(G46),0,G46)</f>
        <v>0</v>
      </c>
    </row>
    <row r="47" spans="2:10" x14ac:dyDescent="0.2">
      <c r="B47" s="229" t="s">
        <v>221</v>
      </c>
      <c r="C47" s="229" t="s">
        <v>221</v>
      </c>
      <c r="D47" s="220" t="str">
        <f ca="1">IF(ISNUMBER($L47),OFFSET([1]Banco!$A$1,[1]Composições!$L60-1,COLUMN([1]Composições!D60)-1),"")</f>
        <v/>
      </c>
      <c r="E47" s="221" t="str">
        <f ca="1">IF(ISNUMBER($L47),OFFSET([1]Banco!$A$1,[1]Composições!$L60-1,COLUMN([1]Composições!E60)-1),"")</f>
        <v/>
      </c>
      <c r="F47" s="221">
        <f t="shared" ref="F47:G56" ca="1" si="4">TRUNC($H47*ROUND(I47,2),2)</f>
        <v>0</v>
      </c>
      <c r="G47" s="221">
        <f t="shared" ca="1" si="4"/>
        <v>0</v>
      </c>
      <c r="H47" s="230">
        <v>0</v>
      </c>
      <c r="I47" s="223">
        <f ca="1">IF(ISNUMBER($L47),VALUE(OFFSET([1]Banco!$A$1,[1]Composições!$L60-1,COLUMN([1]Composições!I60)-4)),0)</f>
        <v>0</v>
      </c>
      <c r="J47" s="223">
        <f ca="1">IF(ISNUMBER($L47),VALUE(OFFSET([1]Banco!$A$1,[1]Composições!$L60-1,COLUMN([1]Composições!J60)-4)),0)</f>
        <v>0</v>
      </c>
    </row>
    <row r="48" spans="2:10" x14ac:dyDescent="0.2">
      <c r="B48" s="229" t="s">
        <v>221</v>
      </c>
      <c r="C48" s="229" t="s">
        <v>221</v>
      </c>
      <c r="D48" s="220" t="str">
        <f ca="1">IF(ISNUMBER($L48),OFFSET([1]Banco!$A$1,[1]Composições!$L61-1,COLUMN([1]Composições!D61)-1),"")</f>
        <v/>
      </c>
      <c r="E48" s="221" t="str">
        <f ca="1">IF(ISNUMBER($L48),OFFSET([1]Banco!$A$1,[1]Composições!$L61-1,COLUMN([1]Composições!E61)-1),"")</f>
        <v/>
      </c>
      <c r="F48" s="221">
        <f t="shared" ca="1" si="4"/>
        <v>0</v>
      </c>
      <c r="G48" s="221">
        <f t="shared" ca="1" si="4"/>
        <v>0</v>
      </c>
      <c r="H48" s="230">
        <v>0</v>
      </c>
      <c r="I48" s="223">
        <f ca="1">IF(ISNUMBER($L48),VALUE(OFFSET([1]Banco!$A$1,[1]Composições!$L61-1,COLUMN([1]Composições!I61)-4)),0)</f>
        <v>0</v>
      </c>
      <c r="J48" s="223">
        <f ca="1">IF(ISNUMBER($L48),VALUE(OFFSET([1]Banco!$A$1,[1]Composições!$L61-1,COLUMN([1]Composições!J61)-4)),0)</f>
        <v>0</v>
      </c>
    </row>
    <row r="49" spans="2:10" x14ac:dyDescent="0.2">
      <c r="B49" s="229" t="s">
        <v>221</v>
      </c>
      <c r="C49" s="229" t="s">
        <v>221</v>
      </c>
      <c r="D49" s="220" t="str">
        <f ca="1">IF(ISNUMBER($L49),OFFSET([1]Banco!$A$1,[1]Composições!$L62-1,COLUMN([1]Composições!D62)-1),"")</f>
        <v/>
      </c>
      <c r="E49" s="221" t="str">
        <f ca="1">IF(ISNUMBER($L49),OFFSET([1]Banco!$A$1,[1]Composições!$L62-1,COLUMN([1]Composições!E62)-1),"")</f>
        <v/>
      </c>
      <c r="F49" s="221">
        <f t="shared" ca="1" si="4"/>
        <v>0</v>
      </c>
      <c r="G49" s="221">
        <f t="shared" ca="1" si="4"/>
        <v>0</v>
      </c>
      <c r="H49" s="230">
        <v>0</v>
      </c>
      <c r="I49" s="223">
        <f ca="1">IF(ISNUMBER($L49),VALUE(OFFSET([1]Banco!$A$1,[1]Composições!$L62-1,COLUMN([1]Composições!I62)-4)),0)</f>
        <v>0</v>
      </c>
      <c r="J49" s="223">
        <f ca="1">IF(ISNUMBER($L49),VALUE(OFFSET([1]Banco!$A$1,[1]Composições!$L62-1,COLUMN([1]Composições!J62)-4)),0)</f>
        <v>0</v>
      </c>
    </row>
    <row r="50" spans="2:10" x14ac:dyDescent="0.2">
      <c r="B50" s="229" t="s">
        <v>221</v>
      </c>
      <c r="C50" s="229" t="s">
        <v>221</v>
      </c>
      <c r="D50" s="220" t="str">
        <f ca="1">IF(ISNUMBER($L50),OFFSET([1]Banco!$A$1,[1]Composições!$L63-1,COLUMN([1]Composições!D63)-1),"")</f>
        <v/>
      </c>
      <c r="E50" s="221" t="str">
        <f ca="1">IF(ISNUMBER($L50),OFFSET([1]Banco!$A$1,[1]Composições!$L63-1,COLUMN([1]Composições!E63)-1),"")</f>
        <v/>
      </c>
      <c r="F50" s="221">
        <f t="shared" ca="1" si="4"/>
        <v>0</v>
      </c>
      <c r="G50" s="221">
        <f t="shared" ca="1" si="4"/>
        <v>0</v>
      </c>
      <c r="H50" s="230">
        <v>0</v>
      </c>
      <c r="I50" s="223">
        <f ca="1">IF(ISNUMBER($L50),VALUE(OFFSET([1]Banco!$A$1,[1]Composições!$L63-1,COLUMN([1]Composições!I63)-4)),0)</f>
        <v>0</v>
      </c>
      <c r="J50" s="223">
        <f ca="1">IF(ISNUMBER($L50),VALUE(OFFSET([1]Banco!$A$1,[1]Composições!$L63-1,COLUMN([1]Composições!J63)-4)),0)</f>
        <v>0</v>
      </c>
    </row>
    <row r="51" spans="2:10" x14ac:dyDescent="0.2">
      <c r="B51" s="229" t="s">
        <v>221</v>
      </c>
      <c r="C51" s="229" t="s">
        <v>221</v>
      </c>
      <c r="D51" s="220" t="str">
        <f ca="1">IF(ISNUMBER($L51),OFFSET([1]Banco!$A$1,[1]Composições!$L64-1,COLUMN([1]Composições!D64)-1),"")</f>
        <v/>
      </c>
      <c r="E51" s="221" t="str">
        <f ca="1">IF(ISNUMBER($L51),OFFSET([1]Banco!$A$1,[1]Composições!$L64-1,COLUMN([1]Composições!E64)-1),"")</f>
        <v/>
      </c>
      <c r="F51" s="221">
        <f t="shared" ca="1" si="4"/>
        <v>0</v>
      </c>
      <c r="G51" s="221">
        <f t="shared" ca="1" si="4"/>
        <v>0</v>
      </c>
      <c r="H51" s="230">
        <v>0</v>
      </c>
      <c r="I51" s="223">
        <f ca="1">IF(ISNUMBER($L51),VALUE(OFFSET([1]Banco!$A$1,[1]Composições!$L64-1,COLUMN([1]Composições!I64)-4)),0)</f>
        <v>0</v>
      </c>
      <c r="J51" s="223">
        <f ca="1">IF(ISNUMBER($L51),VALUE(OFFSET([1]Banco!$A$1,[1]Composições!$L64-1,COLUMN([1]Composições!J64)-4)),0)</f>
        <v>0</v>
      </c>
    </row>
    <row r="52" spans="2:10" x14ac:dyDescent="0.2">
      <c r="B52" s="229" t="s">
        <v>221</v>
      </c>
      <c r="C52" s="229" t="s">
        <v>221</v>
      </c>
      <c r="D52" s="220" t="str">
        <f ca="1">IF(ISNUMBER($L52),OFFSET([1]Banco!$A$1,[1]Composições!$L65-1,COLUMN([1]Composições!D65)-1),"")</f>
        <v/>
      </c>
      <c r="E52" s="221" t="str">
        <f ca="1">IF(ISNUMBER($L52),OFFSET([1]Banco!$A$1,[1]Composições!$L65-1,COLUMN([1]Composições!E65)-1),"")</f>
        <v/>
      </c>
      <c r="F52" s="221">
        <f t="shared" ca="1" si="4"/>
        <v>0</v>
      </c>
      <c r="G52" s="221">
        <f t="shared" ca="1" si="4"/>
        <v>0</v>
      </c>
      <c r="H52" s="230">
        <v>0</v>
      </c>
      <c r="I52" s="223">
        <f ca="1">IF(ISNUMBER($L52),VALUE(OFFSET([1]Banco!$A$1,[1]Composições!$L65-1,COLUMN([1]Composições!I65)-4)),0)</f>
        <v>0</v>
      </c>
      <c r="J52" s="223">
        <f ca="1">IF(ISNUMBER($L52),VALUE(OFFSET([1]Banco!$A$1,[1]Composições!$L65-1,COLUMN([1]Composições!J65)-4)),0)</f>
        <v>0</v>
      </c>
    </row>
    <row r="53" spans="2:10" x14ac:dyDescent="0.2">
      <c r="B53" s="229" t="s">
        <v>221</v>
      </c>
      <c r="C53" s="229" t="s">
        <v>221</v>
      </c>
      <c r="D53" s="220" t="str">
        <f ca="1">IF(ISNUMBER($L53),OFFSET([1]Banco!$A$1,[1]Composições!$L66-1,COLUMN([1]Composições!D66)-1),"")</f>
        <v/>
      </c>
      <c r="E53" s="221" t="str">
        <f ca="1">IF(ISNUMBER($L53),OFFSET([1]Banco!$A$1,[1]Composições!$L66-1,COLUMN([1]Composições!E66)-1),"")</f>
        <v/>
      </c>
      <c r="F53" s="221">
        <f t="shared" ca="1" si="4"/>
        <v>0</v>
      </c>
      <c r="G53" s="221">
        <f t="shared" ca="1" si="4"/>
        <v>0</v>
      </c>
      <c r="H53" s="230">
        <v>0</v>
      </c>
      <c r="I53" s="223">
        <f ca="1">IF(ISNUMBER($L53),VALUE(OFFSET([1]Banco!$A$1,[1]Composições!$L66-1,COLUMN([1]Composições!I66)-4)),0)</f>
        <v>0</v>
      </c>
      <c r="J53" s="223">
        <f ca="1">IF(ISNUMBER($L53),VALUE(OFFSET([1]Banco!$A$1,[1]Composições!$L66-1,COLUMN([1]Composições!J66)-4)),0)</f>
        <v>0</v>
      </c>
    </row>
    <row r="54" spans="2:10" x14ac:dyDescent="0.2">
      <c r="B54" s="229" t="s">
        <v>221</v>
      </c>
      <c r="C54" s="229" t="s">
        <v>221</v>
      </c>
      <c r="D54" s="220" t="str">
        <f ca="1">IF(ISNUMBER($L54),OFFSET([1]Banco!$A$1,[1]Composições!$L67-1,COLUMN([1]Composições!D67)-1),"")</f>
        <v/>
      </c>
      <c r="E54" s="221" t="str">
        <f ca="1">IF(ISNUMBER($L54),OFFSET([1]Banco!$A$1,[1]Composições!$L67-1,COLUMN([1]Composições!E67)-1),"")</f>
        <v/>
      </c>
      <c r="F54" s="221">
        <f t="shared" ca="1" si="4"/>
        <v>0</v>
      </c>
      <c r="G54" s="221">
        <f t="shared" ca="1" si="4"/>
        <v>0</v>
      </c>
      <c r="H54" s="230">
        <v>0</v>
      </c>
      <c r="I54" s="223">
        <f ca="1">IF(ISNUMBER($L54),VALUE(OFFSET([1]Banco!$A$1,[1]Composições!$L67-1,COLUMN([1]Composições!I67)-4)),0)</f>
        <v>0</v>
      </c>
      <c r="J54" s="223">
        <f ca="1">IF(ISNUMBER($L54),VALUE(OFFSET([1]Banco!$A$1,[1]Composições!$L67-1,COLUMN([1]Composições!J67)-4)),0)</f>
        <v>0</v>
      </c>
    </row>
    <row r="55" spans="2:10" x14ac:dyDescent="0.2">
      <c r="B55" s="229" t="s">
        <v>221</v>
      </c>
      <c r="C55" s="229" t="s">
        <v>221</v>
      </c>
      <c r="D55" s="220" t="str">
        <f ca="1">IF(ISNUMBER($L55),OFFSET([1]Banco!$A$1,[1]Composições!$L68-1,COLUMN([1]Composições!D68)-1),"")</f>
        <v/>
      </c>
      <c r="E55" s="221" t="str">
        <f ca="1">IF(ISNUMBER($L55),OFFSET([1]Banco!$A$1,[1]Composições!$L68-1,COLUMN([1]Composições!E68)-1),"")</f>
        <v/>
      </c>
      <c r="F55" s="221">
        <f t="shared" ca="1" si="4"/>
        <v>0</v>
      </c>
      <c r="G55" s="221">
        <f t="shared" ca="1" si="4"/>
        <v>0</v>
      </c>
      <c r="H55" s="230">
        <v>0</v>
      </c>
      <c r="I55" s="223">
        <f ca="1">IF(ISNUMBER($L55),VALUE(OFFSET([1]Banco!$A$1,[1]Composições!$L68-1,COLUMN([1]Composições!I68)-4)),0)</f>
        <v>0</v>
      </c>
      <c r="J55" s="223">
        <f ca="1">IF(ISNUMBER($L55),VALUE(OFFSET([1]Banco!$A$1,[1]Composições!$L68-1,COLUMN([1]Composições!J68)-4)),0)</f>
        <v>0</v>
      </c>
    </row>
    <row r="56" spans="2:10" x14ac:dyDescent="0.2">
      <c r="B56" s="229" t="s">
        <v>221</v>
      </c>
      <c r="C56" s="229" t="s">
        <v>221</v>
      </c>
      <c r="D56" s="220" t="str">
        <f ca="1">IF(ISNUMBER($L56),OFFSET([1]Banco!$A$1,[1]Composições!$L69-1,COLUMN([1]Composições!D69)-1),"")</f>
        <v/>
      </c>
      <c r="E56" s="221" t="str">
        <f ca="1">IF(ISNUMBER($L56),OFFSET([1]Banco!$A$1,[1]Composições!$L69-1,COLUMN([1]Composições!E69)-1),"")</f>
        <v/>
      </c>
      <c r="F56" s="221">
        <f t="shared" ca="1" si="4"/>
        <v>0</v>
      </c>
      <c r="G56" s="221">
        <f t="shared" ca="1" si="4"/>
        <v>0</v>
      </c>
      <c r="H56" s="230">
        <v>0</v>
      </c>
      <c r="I56" s="223">
        <f ca="1">IF(ISNUMBER($L56),VALUE(OFFSET([1]Banco!$A$1,[1]Composições!$L69-1,COLUMN([1]Composições!I69)-4)),0)</f>
        <v>0</v>
      </c>
      <c r="J56" s="223">
        <f ca="1">IF(ISNUMBER($L56),VALUE(OFFSET([1]Banco!$A$1,[1]Composições!$L69-1,COLUMN([1]Composições!J69)-4)),0)</f>
        <v>0</v>
      </c>
    </row>
    <row r="57" spans="2:10" x14ac:dyDescent="0.2">
      <c r="B57" s="225"/>
      <c r="C57" s="226"/>
      <c r="D57" s="227"/>
      <c r="E57" s="225"/>
      <c r="F57" s="225"/>
      <c r="G57" s="225"/>
      <c r="H57" s="225"/>
      <c r="I57" s="228"/>
      <c r="J57" s="225"/>
    </row>
    <row r="58" spans="2:10" x14ac:dyDescent="0.2">
      <c r="B58" s="209"/>
      <c r="C58" s="209"/>
      <c r="D58" s="210"/>
      <c r="E58" s="209"/>
      <c r="F58" s="211" t="b">
        <f ca="1">IF($L58&gt;0,SUM(OFFSET(F58,1,0,$L58),0))</f>
        <v>0</v>
      </c>
      <c r="G58" s="211" t="b">
        <f ca="1">IF($L58&gt;0,SUM(OFFSET(G58,1,0,$L58),0))</f>
        <v>0</v>
      </c>
      <c r="H58" s="212"/>
      <c r="I58" s="213" t="b">
        <f ca="1">IF(ISERROR(F58),0,F58)</f>
        <v>0</v>
      </c>
      <c r="J58" s="224" t="b">
        <f ca="1">IF(ISERROR(G58),0,G58)</f>
        <v>0</v>
      </c>
    </row>
    <row r="59" spans="2:10" x14ac:dyDescent="0.2">
      <c r="B59" s="229" t="s">
        <v>221</v>
      </c>
      <c r="C59" s="229" t="s">
        <v>221</v>
      </c>
      <c r="D59" s="220" t="str">
        <f ca="1">IF(ISNUMBER($L59),OFFSET([1]Banco!$A$1,[1]Composições!$L72-1,COLUMN([1]Composições!D72)-1),"")</f>
        <v/>
      </c>
      <c r="E59" s="221" t="str">
        <f ca="1">IF(ISNUMBER($L59),OFFSET([1]Banco!$A$1,[1]Composições!$L72-1,COLUMN([1]Composições!E72)-1),"")</f>
        <v/>
      </c>
      <c r="F59" s="221">
        <f t="shared" ref="F59:G68" ca="1" si="5">TRUNC($H59*ROUND(I59,2),2)</f>
        <v>0</v>
      </c>
      <c r="G59" s="221">
        <f t="shared" ca="1" si="5"/>
        <v>0</v>
      </c>
      <c r="H59" s="230">
        <v>0</v>
      </c>
      <c r="I59" s="223">
        <f ca="1">IF(ISNUMBER($L59),VALUE(OFFSET([1]Banco!$A$1,[1]Composições!$L72-1,COLUMN([1]Composições!I72)-4)),0)</f>
        <v>0</v>
      </c>
      <c r="J59" s="223">
        <f ca="1">IF(ISNUMBER($L59),VALUE(OFFSET([1]Banco!$A$1,[1]Composições!$L72-1,COLUMN([1]Composições!J72)-4)),0)</f>
        <v>0</v>
      </c>
    </row>
    <row r="60" spans="2:10" x14ac:dyDescent="0.2">
      <c r="B60" s="229" t="s">
        <v>221</v>
      </c>
      <c r="C60" s="229" t="s">
        <v>221</v>
      </c>
      <c r="D60" s="220" t="str">
        <f ca="1">IF(ISNUMBER($L60),OFFSET([1]Banco!$A$1,[1]Composições!$L73-1,COLUMN([1]Composições!D73)-1),"")</f>
        <v/>
      </c>
      <c r="E60" s="221" t="str">
        <f ca="1">IF(ISNUMBER($L60),OFFSET([1]Banco!$A$1,[1]Composições!$L73-1,COLUMN([1]Composições!E73)-1),"")</f>
        <v/>
      </c>
      <c r="F60" s="221">
        <f t="shared" ca="1" si="5"/>
        <v>0</v>
      </c>
      <c r="G60" s="221">
        <f t="shared" ca="1" si="5"/>
        <v>0</v>
      </c>
      <c r="H60" s="230">
        <v>0</v>
      </c>
      <c r="I60" s="223">
        <f ca="1">IF(ISNUMBER($L60),VALUE(OFFSET([1]Banco!$A$1,[1]Composições!$L73-1,COLUMN([1]Composições!I73)-4)),0)</f>
        <v>0</v>
      </c>
      <c r="J60" s="223">
        <f ca="1">IF(ISNUMBER($L60),VALUE(OFFSET([1]Banco!$A$1,[1]Composições!$L73-1,COLUMN([1]Composições!J73)-4)),0)</f>
        <v>0</v>
      </c>
    </row>
    <row r="61" spans="2:10" x14ac:dyDescent="0.2">
      <c r="B61" s="229" t="s">
        <v>221</v>
      </c>
      <c r="C61" s="229" t="s">
        <v>221</v>
      </c>
      <c r="D61" s="220" t="str">
        <f ca="1">IF(ISNUMBER($L61),OFFSET([1]Banco!$A$1,[1]Composições!$L74-1,COLUMN([1]Composições!D74)-1),"")</f>
        <v/>
      </c>
      <c r="E61" s="221" t="str">
        <f ca="1">IF(ISNUMBER($L61),OFFSET([1]Banco!$A$1,[1]Composições!$L74-1,COLUMN([1]Composições!E74)-1),"")</f>
        <v/>
      </c>
      <c r="F61" s="221">
        <f t="shared" ca="1" si="5"/>
        <v>0</v>
      </c>
      <c r="G61" s="221">
        <f t="shared" ca="1" si="5"/>
        <v>0</v>
      </c>
      <c r="H61" s="230">
        <v>0</v>
      </c>
      <c r="I61" s="223">
        <f ca="1">IF(ISNUMBER($L61),VALUE(OFFSET([1]Banco!$A$1,[1]Composições!$L74-1,COLUMN([1]Composições!I74)-4)),0)</f>
        <v>0</v>
      </c>
      <c r="J61" s="223">
        <f ca="1">IF(ISNUMBER($L61),VALUE(OFFSET([1]Banco!$A$1,[1]Composições!$L74-1,COLUMN([1]Composições!J74)-4)),0)</f>
        <v>0</v>
      </c>
    </row>
    <row r="62" spans="2:10" x14ac:dyDescent="0.2">
      <c r="B62" s="229" t="s">
        <v>221</v>
      </c>
      <c r="C62" s="229" t="s">
        <v>221</v>
      </c>
      <c r="D62" s="220" t="str">
        <f ca="1">IF(ISNUMBER($L62),OFFSET([1]Banco!$A$1,[1]Composições!$L75-1,COLUMN([1]Composições!D75)-1),"")</f>
        <v/>
      </c>
      <c r="E62" s="221" t="str">
        <f ca="1">IF(ISNUMBER($L62),OFFSET([1]Banco!$A$1,[1]Composições!$L75-1,COLUMN([1]Composições!E75)-1),"")</f>
        <v/>
      </c>
      <c r="F62" s="221">
        <f t="shared" ca="1" si="5"/>
        <v>0</v>
      </c>
      <c r="G62" s="221">
        <f t="shared" ca="1" si="5"/>
        <v>0</v>
      </c>
      <c r="H62" s="230">
        <v>0</v>
      </c>
      <c r="I62" s="223">
        <f ca="1">IF(ISNUMBER($L62),VALUE(OFFSET([1]Banco!$A$1,[1]Composições!$L75-1,COLUMN([1]Composições!I75)-4)),0)</f>
        <v>0</v>
      </c>
      <c r="J62" s="223">
        <f ca="1">IF(ISNUMBER($L62),VALUE(OFFSET([1]Banco!$A$1,[1]Composições!$L75-1,COLUMN([1]Composições!J75)-4)),0)</f>
        <v>0</v>
      </c>
    </row>
    <row r="63" spans="2:10" x14ac:dyDescent="0.2">
      <c r="B63" s="229" t="s">
        <v>221</v>
      </c>
      <c r="C63" s="229" t="s">
        <v>221</v>
      </c>
      <c r="D63" s="220" t="str">
        <f ca="1">IF(ISNUMBER($L63),OFFSET([1]Banco!$A$1,[1]Composições!$L76-1,COLUMN([1]Composições!D76)-1),"")</f>
        <v/>
      </c>
      <c r="E63" s="221" t="str">
        <f ca="1">IF(ISNUMBER($L63),OFFSET([1]Banco!$A$1,[1]Composições!$L76-1,COLUMN([1]Composições!E76)-1),"")</f>
        <v/>
      </c>
      <c r="F63" s="221">
        <f t="shared" ca="1" si="5"/>
        <v>0</v>
      </c>
      <c r="G63" s="221">
        <f t="shared" ca="1" si="5"/>
        <v>0</v>
      </c>
      <c r="H63" s="230">
        <v>0</v>
      </c>
      <c r="I63" s="223">
        <f ca="1">IF(ISNUMBER($L63),VALUE(OFFSET([1]Banco!$A$1,[1]Composições!$L76-1,COLUMN([1]Composições!I76)-4)),0)</f>
        <v>0</v>
      </c>
      <c r="J63" s="223">
        <f ca="1">IF(ISNUMBER($L63),VALUE(OFFSET([1]Banco!$A$1,[1]Composições!$L76-1,COLUMN([1]Composições!J76)-4)),0)</f>
        <v>0</v>
      </c>
    </row>
    <row r="64" spans="2:10" x14ac:dyDescent="0.2">
      <c r="B64" s="229" t="s">
        <v>221</v>
      </c>
      <c r="C64" s="229" t="s">
        <v>221</v>
      </c>
      <c r="D64" s="220" t="str">
        <f ca="1">IF(ISNUMBER($L64),OFFSET([1]Banco!$A$1,[1]Composições!$L77-1,COLUMN([1]Composições!D77)-1),"")</f>
        <v/>
      </c>
      <c r="E64" s="221" t="str">
        <f ca="1">IF(ISNUMBER($L64),OFFSET([1]Banco!$A$1,[1]Composições!$L77-1,COLUMN([1]Composições!E77)-1),"")</f>
        <v/>
      </c>
      <c r="F64" s="221">
        <f t="shared" ca="1" si="5"/>
        <v>0</v>
      </c>
      <c r="G64" s="221">
        <f t="shared" ca="1" si="5"/>
        <v>0</v>
      </c>
      <c r="H64" s="230">
        <v>0</v>
      </c>
      <c r="I64" s="223">
        <f ca="1">IF(ISNUMBER($L64),VALUE(OFFSET([1]Banco!$A$1,[1]Composições!$L77-1,COLUMN([1]Composições!I77)-4)),0)</f>
        <v>0</v>
      </c>
      <c r="J64" s="223">
        <f ca="1">IF(ISNUMBER($L64),VALUE(OFFSET([1]Banco!$A$1,[1]Composições!$L77-1,COLUMN([1]Composições!J77)-4)),0)</f>
        <v>0</v>
      </c>
    </row>
    <row r="65" spans="2:10" x14ac:dyDescent="0.2">
      <c r="B65" s="229" t="s">
        <v>221</v>
      </c>
      <c r="C65" s="229" t="s">
        <v>221</v>
      </c>
      <c r="D65" s="220" t="str">
        <f ca="1">IF(ISNUMBER($L65),OFFSET([1]Banco!$A$1,[1]Composições!$L78-1,COLUMN([1]Composições!D78)-1),"")</f>
        <v/>
      </c>
      <c r="E65" s="221" t="str">
        <f ca="1">IF(ISNUMBER($L65),OFFSET([1]Banco!$A$1,[1]Composições!$L78-1,COLUMN([1]Composições!E78)-1),"")</f>
        <v/>
      </c>
      <c r="F65" s="221">
        <f t="shared" ca="1" si="5"/>
        <v>0</v>
      </c>
      <c r="G65" s="221">
        <f t="shared" ca="1" si="5"/>
        <v>0</v>
      </c>
      <c r="H65" s="230">
        <v>0</v>
      </c>
      <c r="I65" s="223">
        <f ca="1">IF(ISNUMBER($L65),VALUE(OFFSET([1]Banco!$A$1,[1]Composições!$L78-1,COLUMN([1]Composições!I78)-4)),0)</f>
        <v>0</v>
      </c>
      <c r="J65" s="223">
        <f ca="1">IF(ISNUMBER($L65),VALUE(OFFSET([1]Banco!$A$1,[1]Composições!$L78-1,COLUMN([1]Composições!J78)-4)),0)</f>
        <v>0</v>
      </c>
    </row>
    <row r="66" spans="2:10" x14ac:dyDescent="0.2">
      <c r="B66" s="229" t="s">
        <v>221</v>
      </c>
      <c r="C66" s="229" t="s">
        <v>221</v>
      </c>
      <c r="D66" s="220" t="str">
        <f ca="1">IF(ISNUMBER($L66),OFFSET([1]Banco!$A$1,[1]Composições!$L79-1,COLUMN([1]Composições!D79)-1),"")</f>
        <v/>
      </c>
      <c r="E66" s="221" t="str">
        <f ca="1">IF(ISNUMBER($L66),OFFSET([1]Banco!$A$1,[1]Composições!$L79-1,COLUMN([1]Composições!E79)-1),"")</f>
        <v/>
      </c>
      <c r="F66" s="221">
        <f t="shared" ca="1" si="5"/>
        <v>0</v>
      </c>
      <c r="G66" s="221">
        <f t="shared" ca="1" si="5"/>
        <v>0</v>
      </c>
      <c r="H66" s="230">
        <v>0</v>
      </c>
      <c r="I66" s="223">
        <f ca="1">IF(ISNUMBER($L66),VALUE(OFFSET([1]Banco!$A$1,[1]Composições!$L79-1,COLUMN([1]Composições!I79)-4)),0)</f>
        <v>0</v>
      </c>
      <c r="J66" s="223">
        <f ca="1">IF(ISNUMBER($L66),VALUE(OFFSET([1]Banco!$A$1,[1]Composições!$L79-1,COLUMN([1]Composições!J79)-4)),0)</f>
        <v>0</v>
      </c>
    </row>
    <row r="67" spans="2:10" x14ac:dyDescent="0.2">
      <c r="B67" s="229" t="s">
        <v>221</v>
      </c>
      <c r="C67" s="229" t="s">
        <v>221</v>
      </c>
      <c r="D67" s="220" t="str">
        <f ca="1">IF(ISNUMBER($L67),OFFSET([1]Banco!$A$1,[1]Composições!$L80-1,COLUMN([1]Composições!D80)-1),"")</f>
        <v/>
      </c>
      <c r="E67" s="221" t="str">
        <f ca="1">IF(ISNUMBER($L67),OFFSET([1]Banco!$A$1,[1]Composições!$L80-1,COLUMN([1]Composições!E80)-1),"")</f>
        <v/>
      </c>
      <c r="F67" s="221">
        <f t="shared" ca="1" si="5"/>
        <v>0</v>
      </c>
      <c r="G67" s="221">
        <f t="shared" ca="1" si="5"/>
        <v>0</v>
      </c>
      <c r="H67" s="230">
        <v>0</v>
      </c>
      <c r="I67" s="223">
        <f ca="1">IF(ISNUMBER($L67),VALUE(OFFSET([1]Banco!$A$1,[1]Composições!$L80-1,COLUMN([1]Composições!I80)-4)),0)</f>
        <v>0</v>
      </c>
      <c r="J67" s="223">
        <f ca="1">IF(ISNUMBER($L67),VALUE(OFFSET([1]Banco!$A$1,[1]Composições!$L80-1,COLUMN([1]Composições!J80)-4)),0)</f>
        <v>0</v>
      </c>
    </row>
    <row r="68" spans="2:10" x14ac:dyDescent="0.2">
      <c r="B68" s="229" t="s">
        <v>221</v>
      </c>
      <c r="C68" s="229" t="s">
        <v>221</v>
      </c>
      <c r="D68" s="220" t="str">
        <f ca="1">IF(ISNUMBER($L68),OFFSET([1]Banco!$A$1,[1]Composições!$L81-1,COLUMN([1]Composições!D81)-1),"")</f>
        <v/>
      </c>
      <c r="E68" s="221" t="str">
        <f ca="1">IF(ISNUMBER($L68),OFFSET([1]Banco!$A$1,[1]Composições!$L81-1,COLUMN([1]Composições!E81)-1),"")</f>
        <v/>
      </c>
      <c r="F68" s="221">
        <f t="shared" ca="1" si="5"/>
        <v>0</v>
      </c>
      <c r="G68" s="221">
        <f t="shared" ca="1" si="5"/>
        <v>0</v>
      </c>
      <c r="H68" s="230">
        <v>0</v>
      </c>
      <c r="I68" s="223">
        <f ca="1">IF(ISNUMBER($L68),VALUE(OFFSET([1]Banco!$A$1,[1]Composições!$L81-1,COLUMN([1]Composições!I81)-4)),0)</f>
        <v>0</v>
      </c>
      <c r="J68" s="223">
        <f ca="1">IF(ISNUMBER($L68),VALUE(OFFSET([1]Banco!$A$1,[1]Composições!$L81-1,COLUMN([1]Composições!J81)-4)),0)</f>
        <v>0</v>
      </c>
    </row>
    <row r="69" spans="2:10" x14ac:dyDescent="0.2">
      <c r="B69" s="225"/>
      <c r="C69" s="226"/>
      <c r="D69" s="227"/>
      <c r="E69" s="225"/>
      <c r="F69" s="225"/>
      <c r="G69" s="225"/>
      <c r="H69" s="225"/>
      <c r="I69" s="228"/>
      <c r="J69" s="225"/>
    </row>
    <row r="70" spans="2:10" x14ac:dyDescent="0.2">
      <c r="B70" s="209"/>
      <c r="C70" s="209"/>
      <c r="D70" s="210"/>
      <c r="E70" s="209"/>
      <c r="F70" s="211" t="b">
        <f ca="1">IF($L70&gt;0,SUM(OFFSET(F70,1,0,$L70),0))</f>
        <v>0</v>
      </c>
      <c r="G70" s="211" t="b">
        <f ca="1">IF($L70&gt;0,SUM(OFFSET(G70,1,0,$L70),0))</f>
        <v>0</v>
      </c>
      <c r="H70" s="212"/>
      <c r="I70" s="213" t="b">
        <f ca="1">IF(ISERROR(F70),0,F70)</f>
        <v>0</v>
      </c>
      <c r="J70" s="224" t="b">
        <f ca="1">IF(ISERROR(G70),0,G70)</f>
        <v>0</v>
      </c>
    </row>
    <row r="71" spans="2:10" x14ac:dyDescent="0.2">
      <c r="B71" s="229" t="s">
        <v>221</v>
      </c>
      <c r="C71" s="229" t="s">
        <v>221</v>
      </c>
      <c r="D71" s="220" t="str">
        <f ca="1">IF(ISNUMBER($L71),OFFSET([1]Banco!$A$1,[1]Composições!$L84-1,COLUMN([1]Composições!D84)-1),"")</f>
        <v/>
      </c>
      <c r="E71" s="221" t="str">
        <f ca="1">IF(ISNUMBER($L71),OFFSET([1]Banco!$A$1,[1]Composições!$L84-1,COLUMN([1]Composições!E84)-1),"")</f>
        <v/>
      </c>
      <c r="F71" s="221">
        <f t="shared" ref="F71:G80" ca="1" si="6">TRUNC($H71*ROUND(I71,2),2)</f>
        <v>0</v>
      </c>
      <c r="G71" s="221">
        <f t="shared" ca="1" si="6"/>
        <v>0</v>
      </c>
      <c r="H71" s="230">
        <v>0</v>
      </c>
      <c r="I71" s="223">
        <f ca="1">IF(ISNUMBER($L71),VALUE(OFFSET([1]Banco!$A$1,[1]Composições!$L84-1,COLUMN([1]Composições!I84)-4)),0)</f>
        <v>0</v>
      </c>
      <c r="J71" s="223">
        <f ca="1">IF(ISNUMBER($L71),VALUE(OFFSET([1]Banco!$A$1,[1]Composições!$L84-1,COLUMN([1]Composições!J84)-4)),0)</f>
        <v>0</v>
      </c>
    </row>
    <row r="72" spans="2:10" x14ac:dyDescent="0.2">
      <c r="B72" s="229" t="s">
        <v>221</v>
      </c>
      <c r="C72" s="229" t="s">
        <v>221</v>
      </c>
      <c r="D72" s="220" t="str">
        <f ca="1">IF(ISNUMBER($L72),OFFSET([1]Banco!$A$1,[1]Composições!$L85-1,COLUMN([1]Composições!D85)-1),"")</f>
        <v/>
      </c>
      <c r="E72" s="221" t="str">
        <f ca="1">IF(ISNUMBER($L72),OFFSET([1]Banco!$A$1,[1]Composições!$L85-1,COLUMN([1]Composições!E85)-1),"")</f>
        <v/>
      </c>
      <c r="F72" s="221">
        <f t="shared" ca="1" si="6"/>
        <v>0</v>
      </c>
      <c r="G72" s="221">
        <f t="shared" ca="1" si="6"/>
        <v>0</v>
      </c>
      <c r="H72" s="230">
        <v>0</v>
      </c>
      <c r="I72" s="223">
        <f ca="1">IF(ISNUMBER($L72),VALUE(OFFSET([1]Banco!$A$1,[1]Composições!$L85-1,COLUMN([1]Composições!I85)-4)),0)</f>
        <v>0</v>
      </c>
      <c r="J72" s="223">
        <f ca="1">IF(ISNUMBER($L72),VALUE(OFFSET([1]Banco!$A$1,[1]Composições!$L85-1,COLUMN([1]Composições!J85)-4)),0)</f>
        <v>0</v>
      </c>
    </row>
    <row r="73" spans="2:10" x14ac:dyDescent="0.2">
      <c r="B73" s="229" t="s">
        <v>221</v>
      </c>
      <c r="C73" s="229" t="s">
        <v>221</v>
      </c>
      <c r="D73" s="220" t="str">
        <f ca="1">IF(ISNUMBER($L73),OFFSET([1]Banco!$A$1,[1]Composições!$L86-1,COLUMN([1]Composições!D86)-1),"")</f>
        <v/>
      </c>
      <c r="E73" s="221" t="str">
        <f ca="1">IF(ISNUMBER($L73),OFFSET([1]Banco!$A$1,[1]Composições!$L86-1,COLUMN([1]Composições!E86)-1),"")</f>
        <v/>
      </c>
      <c r="F73" s="221">
        <f t="shared" ca="1" si="6"/>
        <v>0</v>
      </c>
      <c r="G73" s="221">
        <f t="shared" ca="1" si="6"/>
        <v>0</v>
      </c>
      <c r="H73" s="230">
        <v>0</v>
      </c>
      <c r="I73" s="223">
        <f ca="1">IF(ISNUMBER($L73),VALUE(OFFSET([1]Banco!$A$1,[1]Composições!$L86-1,COLUMN([1]Composições!I86)-4)),0)</f>
        <v>0</v>
      </c>
      <c r="J73" s="223">
        <f ca="1">IF(ISNUMBER($L73),VALUE(OFFSET([1]Banco!$A$1,[1]Composições!$L86-1,COLUMN([1]Composições!J86)-4)),0)</f>
        <v>0</v>
      </c>
    </row>
    <row r="74" spans="2:10" x14ac:dyDescent="0.2">
      <c r="B74" s="229" t="s">
        <v>221</v>
      </c>
      <c r="C74" s="229" t="s">
        <v>221</v>
      </c>
      <c r="D74" s="220" t="str">
        <f ca="1">IF(ISNUMBER($L74),OFFSET([1]Banco!$A$1,[1]Composições!$L87-1,COLUMN([1]Composições!D87)-1),"")</f>
        <v/>
      </c>
      <c r="E74" s="221" t="str">
        <f ca="1">IF(ISNUMBER($L74),OFFSET([1]Banco!$A$1,[1]Composições!$L87-1,COLUMN([1]Composições!E87)-1),"")</f>
        <v/>
      </c>
      <c r="F74" s="221">
        <f t="shared" ca="1" si="6"/>
        <v>0</v>
      </c>
      <c r="G74" s="221">
        <f t="shared" ca="1" si="6"/>
        <v>0</v>
      </c>
      <c r="H74" s="230">
        <v>0</v>
      </c>
      <c r="I74" s="223">
        <f ca="1">IF(ISNUMBER($L74),VALUE(OFFSET([1]Banco!$A$1,[1]Composições!$L87-1,COLUMN([1]Composições!I87)-4)),0)</f>
        <v>0</v>
      </c>
      <c r="J74" s="223">
        <f ca="1">IF(ISNUMBER($L74),VALUE(OFFSET([1]Banco!$A$1,[1]Composições!$L87-1,COLUMN([1]Composições!J87)-4)),0)</f>
        <v>0</v>
      </c>
    </row>
    <row r="75" spans="2:10" x14ac:dyDescent="0.2">
      <c r="B75" s="229" t="s">
        <v>221</v>
      </c>
      <c r="C75" s="229" t="s">
        <v>221</v>
      </c>
      <c r="D75" s="220" t="str">
        <f ca="1">IF(ISNUMBER($L75),OFFSET([1]Banco!$A$1,[1]Composições!$L88-1,COLUMN([1]Composições!D88)-1),"")</f>
        <v/>
      </c>
      <c r="E75" s="221" t="str">
        <f ca="1">IF(ISNUMBER($L75),OFFSET([1]Banco!$A$1,[1]Composições!$L88-1,COLUMN([1]Composições!E88)-1),"")</f>
        <v/>
      </c>
      <c r="F75" s="221">
        <f t="shared" ca="1" si="6"/>
        <v>0</v>
      </c>
      <c r="G75" s="221">
        <f t="shared" ca="1" si="6"/>
        <v>0</v>
      </c>
      <c r="H75" s="230">
        <v>0</v>
      </c>
      <c r="I75" s="223">
        <f ca="1">IF(ISNUMBER($L75),VALUE(OFFSET([1]Banco!$A$1,[1]Composições!$L88-1,COLUMN([1]Composições!I88)-4)),0)</f>
        <v>0</v>
      </c>
      <c r="J75" s="223">
        <f ca="1">IF(ISNUMBER($L75),VALUE(OFFSET([1]Banco!$A$1,[1]Composições!$L88-1,COLUMN([1]Composições!J88)-4)),0)</f>
        <v>0</v>
      </c>
    </row>
    <row r="76" spans="2:10" x14ac:dyDescent="0.2">
      <c r="B76" s="229" t="s">
        <v>221</v>
      </c>
      <c r="C76" s="229" t="s">
        <v>221</v>
      </c>
      <c r="D76" s="220" t="str">
        <f ca="1">IF(ISNUMBER($L76),OFFSET([1]Banco!$A$1,[1]Composições!$L89-1,COLUMN([1]Composições!D89)-1),"")</f>
        <v/>
      </c>
      <c r="E76" s="221" t="str">
        <f ca="1">IF(ISNUMBER($L76),OFFSET([1]Banco!$A$1,[1]Composições!$L89-1,COLUMN([1]Composições!E89)-1),"")</f>
        <v/>
      </c>
      <c r="F76" s="221">
        <f t="shared" ca="1" si="6"/>
        <v>0</v>
      </c>
      <c r="G76" s="221">
        <f t="shared" ca="1" si="6"/>
        <v>0</v>
      </c>
      <c r="H76" s="230">
        <v>0</v>
      </c>
      <c r="I76" s="223">
        <f ca="1">IF(ISNUMBER($L76),VALUE(OFFSET([1]Banco!$A$1,[1]Composições!$L89-1,COLUMN([1]Composições!I89)-4)),0)</f>
        <v>0</v>
      </c>
      <c r="J76" s="223">
        <f ca="1">IF(ISNUMBER($L76),VALUE(OFFSET([1]Banco!$A$1,[1]Composições!$L89-1,COLUMN([1]Composições!J89)-4)),0)</f>
        <v>0</v>
      </c>
    </row>
    <row r="77" spans="2:10" x14ac:dyDescent="0.2">
      <c r="B77" s="229" t="s">
        <v>221</v>
      </c>
      <c r="C77" s="229" t="s">
        <v>221</v>
      </c>
      <c r="D77" s="220" t="str">
        <f ca="1">IF(ISNUMBER($L77),OFFSET([1]Banco!$A$1,[1]Composições!$L90-1,COLUMN([1]Composições!D90)-1),"")</f>
        <v/>
      </c>
      <c r="E77" s="221" t="str">
        <f ca="1">IF(ISNUMBER($L77),OFFSET([1]Banco!$A$1,[1]Composições!$L90-1,COLUMN([1]Composições!E90)-1),"")</f>
        <v/>
      </c>
      <c r="F77" s="221">
        <f t="shared" ca="1" si="6"/>
        <v>0</v>
      </c>
      <c r="G77" s="221">
        <f t="shared" ca="1" si="6"/>
        <v>0</v>
      </c>
      <c r="H77" s="230">
        <v>0</v>
      </c>
      <c r="I77" s="223">
        <f ca="1">IF(ISNUMBER($L77),VALUE(OFFSET([1]Banco!$A$1,[1]Composições!$L90-1,COLUMN([1]Composições!I90)-4)),0)</f>
        <v>0</v>
      </c>
      <c r="J77" s="223">
        <f ca="1">IF(ISNUMBER($L77),VALUE(OFFSET([1]Banco!$A$1,[1]Composições!$L90-1,COLUMN([1]Composições!J90)-4)),0)</f>
        <v>0</v>
      </c>
    </row>
    <row r="78" spans="2:10" x14ac:dyDescent="0.2">
      <c r="B78" s="229" t="s">
        <v>221</v>
      </c>
      <c r="C78" s="229" t="s">
        <v>221</v>
      </c>
      <c r="D78" s="220" t="str">
        <f ca="1">IF(ISNUMBER($L78),OFFSET([1]Banco!$A$1,[1]Composições!$L91-1,COLUMN([1]Composições!D91)-1),"")</f>
        <v/>
      </c>
      <c r="E78" s="221" t="str">
        <f ca="1">IF(ISNUMBER($L78),OFFSET([1]Banco!$A$1,[1]Composições!$L91-1,COLUMN([1]Composições!E91)-1),"")</f>
        <v/>
      </c>
      <c r="F78" s="221">
        <f t="shared" ca="1" si="6"/>
        <v>0</v>
      </c>
      <c r="G78" s="221">
        <f t="shared" ca="1" si="6"/>
        <v>0</v>
      </c>
      <c r="H78" s="230">
        <v>0</v>
      </c>
      <c r="I78" s="223">
        <f ca="1">IF(ISNUMBER($L78),VALUE(OFFSET([1]Banco!$A$1,[1]Composições!$L91-1,COLUMN([1]Composições!I91)-4)),0)</f>
        <v>0</v>
      </c>
      <c r="J78" s="223">
        <f ca="1">IF(ISNUMBER($L78),VALUE(OFFSET([1]Banco!$A$1,[1]Composições!$L91-1,COLUMN([1]Composições!J91)-4)),0)</f>
        <v>0</v>
      </c>
    </row>
    <row r="79" spans="2:10" x14ac:dyDescent="0.2">
      <c r="B79" s="229" t="s">
        <v>221</v>
      </c>
      <c r="C79" s="229" t="s">
        <v>221</v>
      </c>
      <c r="D79" s="220" t="str">
        <f ca="1">IF(ISNUMBER($L79),OFFSET([1]Banco!$A$1,[1]Composições!$L92-1,COLUMN([1]Composições!D92)-1),"")</f>
        <v/>
      </c>
      <c r="E79" s="221" t="str">
        <f ca="1">IF(ISNUMBER($L79),OFFSET([1]Banco!$A$1,[1]Composições!$L92-1,COLUMN([1]Composições!E92)-1),"")</f>
        <v/>
      </c>
      <c r="F79" s="221">
        <f t="shared" ca="1" si="6"/>
        <v>0</v>
      </c>
      <c r="G79" s="221">
        <f t="shared" ca="1" si="6"/>
        <v>0</v>
      </c>
      <c r="H79" s="230">
        <v>0</v>
      </c>
      <c r="I79" s="223">
        <f ca="1">IF(ISNUMBER($L79),VALUE(OFFSET([1]Banco!$A$1,[1]Composições!$L92-1,COLUMN([1]Composições!I92)-4)),0)</f>
        <v>0</v>
      </c>
      <c r="J79" s="223">
        <f ca="1">IF(ISNUMBER($L79),VALUE(OFFSET([1]Banco!$A$1,[1]Composições!$L92-1,COLUMN([1]Composições!J92)-4)),0)</f>
        <v>0</v>
      </c>
    </row>
    <row r="80" spans="2:10" x14ac:dyDescent="0.2">
      <c r="B80" s="229" t="s">
        <v>221</v>
      </c>
      <c r="C80" s="229" t="s">
        <v>221</v>
      </c>
      <c r="D80" s="220" t="str">
        <f ca="1">IF(ISNUMBER($L80),OFFSET([1]Banco!$A$1,[1]Composições!$L93-1,COLUMN([1]Composições!D93)-1),"")</f>
        <v/>
      </c>
      <c r="E80" s="221" t="str">
        <f ca="1">IF(ISNUMBER($L80),OFFSET([1]Banco!$A$1,[1]Composições!$L93-1,COLUMN([1]Composições!E93)-1),"")</f>
        <v/>
      </c>
      <c r="F80" s="221">
        <f t="shared" ca="1" si="6"/>
        <v>0</v>
      </c>
      <c r="G80" s="221">
        <f t="shared" ca="1" si="6"/>
        <v>0</v>
      </c>
      <c r="H80" s="230">
        <v>0</v>
      </c>
      <c r="I80" s="223">
        <f ca="1">IF(ISNUMBER($L80),VALUE(OFFSET([1]Banco!$A$1,[1]Composições!$L93-1,COLUMN([1]Composições!I93)-4)),0)</f>
        <v>0</v>
      </c>
      <c r="J80" s="223">
        <f ca="1">IF(ISNUMBER($L80),VALUE(OFFSET([1]Banco!$A$1,[1]Composições!$L93-1,COLUMN([1]Composições!J93)-4)),0)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140"/>
  <sheetViews>
    <sheetView view="pageBreakPreview" topLeftCell="A118" zoomScale="85" zoomScaleSheetLayoutView="85" workbookViewId="0">
      <selection activeCell="E122" sqref="E122"/>
    </sheetView>
  </sheetViews>
  <sheetFormatPr defaultRowHeight="12.75" x14ac:dyDescent="0.2"/>
  <cols>
    <col min="1" max="1" width="11.28515625" style="17" customWidth="1"/>
    <col min="2" max="2" width="60.28515625" style="17" customWidth="1"/>
    <col min="3" max="3" width="53.140625" style="17" customWidth="1"/>
    <col min="4" max="4" width="12.42578125" style="17" customWidth="1"/>
    <col min="5" max="5" width="16.42578125" style="100" customWidth="1"/>
    <col min="6" max="6" width="9.140625" style="280"/>
    <col min="7" max="7" width="0" style="280" hidden="1" customWidth="1"/>
    <col min="8" max="9" width="0.85546875" style="280" hidden="1" customWidth="1"/>
    <col min="10" max="10" width="0" style="280" hidden="1" customWidth="1"/>
    <col min="11" max="11" width="5" style="280" hidden="1" customWidth="1"/>
    <col min="12" max="12" width="10.85546875" style="280" customWidth="1"/>
    <col min="13" max="16384" width="9.140625" style="280"/>
  </cols>
  <sheetData>
    <row r="1" spans="1:1021 1025:2045 2049:3069 3073:4093 4097:5117 5121:6141 6145:7165 7169:8189 8193:9213 9217:10237 10241:11261 11265:12285 12289:13309 13313:14333 14337:15357 15361:16381" ht="24.75" customHeight="1" x14ac:dyDescent="0.2">
      <c r="A1" s="12" t="s">
        <v>0</v>
      </c>
      <c r="B1" s="279" t="s">
        <v>1</v>
      </c>
      <c r="C1" s="279" t="s">
        <v>90</v>
      </c>
      <c r="D1" s="279" t="s">
        <v>3</v>
      </c>
      <c r="E1" s="183" t="s">
        <v>2</v>
      </c>
      <c r="F1" s="184"/>
      <c r="G1" s="184"/>
      <c r="H1" s="185"/>
      <c r="I1" s="73"/>
      <c r="J1" s="73"/>
      <c r="K1" s="73"/>
    </row>
    <row r="2" spans="1:1021 1025:2045 2049:3069 3073:4093 4097:5117 5121:6141 6145:7165 7169:8189 8193:9213 9217:10237 10241:11261 11265:12285 12289:13309 13313:14333 14337:15357 15361:16381" ht="24.75" customHeight="1" x14ac:dyDescent="0.2">
      <c r="A2" s="240"/>
      <c r="B2" s="243" t="s">
        <v>192</v>
      </c>
      <c r="C2" s="241"/>
      <c r="D2" s="241"/>
      <c r="E2" s="242"/>
      <c r="F2" s="184"/>
      <c r="G2" s="184"/>
      <c r="H2" s="185"/>
      <c r="I2" s="73"/>
      <c r="J2" s="73"/>
      <c r="K2" s="73"/>
    </row>
    <row r="3" spans="1:1021 1025:2045 2049:3069 3073:4093 4097:5117 5121:6141 6145:7165 7169:8189 8193:9213 9217:10237 10241:11261 11265:12285 12289:13309 13313:14333 14337:15357 15361:16381" ht="24.75" customHeight="1" x14ac:dyDescent="0.2">
      <c r="A3" s="240"/>
      <c r="B3" s="265" t="s">
        <v>192</v>
      </c>
      <c r="C3" s="241"/>
      <c r="D3" s="241"/>
      <c r="E3" s="242"/>
      <c r="F3" s="184"/>
      <c r="G3" s="184"/>
      <c r="H3" s="185"/>
      <c r="I3" s="73"/>
      <c r="J3" s="73"/>
      <c r="K3" s="73"/>
      <c r="O3" s="280">
        <v>85</v>
      </c>
      <c r="P3" s="280">
        <v>2.8</v>
      </c>
    </row>
    <row r="4" spans="1:1021 1025:2045 2049:3069 3073:4093 4097:5117 5121:6141 6145:7165 7169:8189 8193:9213 9217:10237 10241:11261 11265:12285 12289:13309 13313:14333 14337:15357 15361:16381" x14ac:dyDescent="0.2">
      <c r="A4" s="139" t="s">
        <v>31</v>
      </c>
      <c r="B4" s="140" t="s">
        <v>16</v>
      </c>
      <c r="C4" s="140"/>
      <c r="D4" s="91"/>
      <c r="E4" s="92"/>
      <c r="F4" s="184"/>
      <c r="G4" s="184"/>
      <c r="H4" s="185"/>
      <c r="I4" s="73"/>
      <c r="J4" s="73"/>
      <c r="K4" s="73"/>
    </row>
    <row r="5" spans="1:1021 1025:2045 2049:3069 3073:4093 4097:5117 5121:6141 6145:7165 7169:8189 8193:9213 9217:10237 10241:11261 11265:12285 12289:13309 13313:14333 14337:15357 15361:16381" ht="25.5" x14ac:dyDescent="0.2">
      <c r="A5" s="75" t="s">
        <v>91</v>
      </c>
      <c r="B5" s="144" t="s">
        <v>191</v>
      </c>
      <c r="C5" s="270" t="s">
        <v>148</v>
      </c>
      <c r="D5" s="76" t="s">
        <v>25</v>
      </c>
      <c r="E5" s="145">
        <v>1</v>
      </c>
      <c r="F5" s="184"/>
      <c r="G5" s="184"/>
      <c r="H5" s="185"/>
      <c r="O5" s="280">
        <v>8</v>
      </c>
      <c r="P5" s="280">
        <v>11.8</v>
      </c>
    </row>
    <row r="6" spans="1:1021 1025:2045 2049:3069 3073:4093 4097:5117 5121:6141 6145:7165 7169:8189 8193:9213 9217:10237 10241:11261 11265:12285 12289:13309 13313:14333 14337:15357 15361:16381" ht="66.75" customHeight="1" x14ac:dyDescent="0.2">
      <c r="A6" s="75" t="s">
        <v>92</v>
      </c>
      <c r="B6" s="144" t="s">
        <v>193</v>
      </c>
      <c r="C6" s="270" t="s">
        <v>273</v>
      </c>
      <c r="D6" s="76" t="s">
        <v>26</v>
      </c>
      <c r="E6" s="250">
        <v>786.67000000000007</v>
      </c>
      <c r="F6" s="244">
        <f>264.45+257.89+147.37+80.54+232.89+73.99+42.81+16.34+21.58+43.8+43.8+74.58+58.41+65.42+101.58+40.8+G6+77.45+92.94+0.89+22.54+9.83</f>
        <v>1795.1599999999996</v>
      </c>
      <c r="G6" s="184">
        <f>7.87/2 +4.25/2+0.4+0.4+2.94/2+7.42+0.92+8.59</f>
        <v>25.26</v>
      </c>
      <c r="H6" s="78"/>
      <c r="K6" s="280" t="e">
        <f>L18+#REF!+#REF!+#REF!+#REF!+#REF!</f>
        <v>#REF!</v>
      </c>
      <c r="O6" s="280">
        <v>86</v>
      </c>
      <c r="P6" s="280">
        <v>434</v>
      </c>
      <c r="Q6" s="280">
        <f>O6+P6</f>
        <v>520</v>
      </c>
    </row>
    <row r="7" spans="1:1021 1025:2045 2049:3069 3073:4093 4097:5117 5121:6141 6145:7165 7169:8189 8193:9213 9217:10237 10241:11261 11265:12285 12289:13309 13313:14333 14337:15357 15361:16381" ht="42.75" customHeight="1" x14ac:dyDescent="0.2">
      <c r="A7" s="75" t="s">
        <v>93</v>
      </c>
      <c r="B7" s="144" t="s">
        <v>28</v>
      </c>
      <c r="C7" s="83">
        <v>0.5</v>
      </c>
      <c r="D7" s="271" t="s">
        <v>29</v>
      </c>
      <c r="E7" s="250" t="s">
        <v>143</v>
      </c>
      <c r="F7" s="184">
        <f>550000*(0.5%)</f>
        <v>2750</v>
      </c>
      <c r="G7" s="184"/>
      <c r="H7" s="186"/>
      <c r="O7" s="280">
        <v>0.02</v>
      </c>
    </row>
    <row r="8" spans="1:1021 1025:2045 2049:3069 3073:4093 4097:5117 5121:6141 6145:7165 7169:8189 8193:9213 9217:10237 10241:11261 11265:12285 12289:13309 13313:14333 14337:15357 15361:16381" ht="38.25" x14ac:dyDescent="0.2">
      <c r="A8" s="75" t="s">
        <v>94</v>
      </c>
      <c r="B8" s="245" t="s">
        <v>194</v>
      </c>
      <c r="C8" s="270" t="s">
        <v>277</v>
      </c>
      <c r="D8" s="271" t="s">
        <v>195</v>
      </c>
      <c r="E8" s="145">
        <v>3</v>
      </c>
      <c r="F8" s="184"/>
      <c r="G8" s="184"/>
      <c r="H8" s="184"/>
      <c r="O8" s="280">
        <v>0.08</v>
      </c>
    </row>
    <row r="9" spans="1:1021 1025:2045 2049:3069 3073:4093 4097:5117 5121:6141 6145:7165 7169:8189 8193:9213 9217:10237 10241:11261 11265:12285 12289:13309 13313:14333 14337:15357 15361:16381" ht="30" customHeight="1" x14ac:dyDescent="0.2">
      <c r="A9" s="75" t="s">
        <v>141</v>
      </c>
      <c r="B9" s="144" t="s">
        <v>196</v>
      </c>
      <c r="C9" s="270" t="s">
        <v>278</v>
      </c>
      <c r="D9" s="271" t="s">
        <v>195</v>
      </c>
      <c r="E9" s="145">
        <v>4</v>
      </c>
      <c r="F9" s="184"/>
      <c r="G9" s="184"/>
      <c r="H9" s="184"/>
      <c r="I9" s="521"/>
      <c r="M9" s="521"/>
      <c r="Q9" s="521"/>
      <c r="U9" s="521"/>
      <c r="Y9" s="521"/>
      <c r="AC9" s="521"/>
      <c r="AG9" s="521"/>
      <c r="AK9" s="521"/>
      <c r="AO9" s="521"/>
      <c r="AS9" s="521"/>
      <c r="AW9" s="521"/>
      <c r="BA9" s="521"/>
      <c r="BE9" s="521"/>
      <c r="BI9" s="521"/>
      <c r="BM9" s="521"/>
      <c r="BQ9" s="521"/>
      <c r="BU9" s="521"/>
      <c r="BY9" s="521"/>
      <c r="CC9" s="521"/>
      <c r="CG9" s="521"/>
      <c r="CK9" s="521"/>
      <c r="CO9" s="521"/>
      <c r="CS9" s="521"/>
      <c r="CW9" s="521"/>
      <c r="DA9" s="521"/>
      <c r="DE9" s="521"/>
      <c r="DI9" s="521"/>
      <c r="DM9" s="521"/>
      <c r="DQ9" s="521"/>
      <c r="DU9" s="521"/>
      <c r="DY9" s="521"/>
      <c r="EC9" s="521"/>
      <c r="EG9" s="521"/>
      <c r="EK9" s="521"/>
      <c r="EO9" s="521"/>
      <c r="ES9" s="521"/>
      <c r="EW9" s="521"/>
      <c r="FA9" s="521"/>
      <c r="FE9" s="521"/>
      <c r="FI9" s="521"/>
      <c r="FM9" s="521"/>
      <c r="FQ9" s="521"/>
      <c r="FU9" s="521"/>
      <c r="FY9" s="521"/>
      <c r="GC9" s="521"/>
      <c r="GG9" s="521"/>
      <c r="GK9" s="521"/>
      <c r="GO9" s="521"/>
      <c r="GS9" s="521"/>
      <c r="GW9" s="521"/>
      <c r="HA9" s="521"/>
      <c r="HE9" s="521"/>
      <c r="HI9" s="521"/>
      <c r="HM9" s="521"/>
      <c r="HQ9" s="521"/>
      <c r="HU9" s="521"/>
      <c r="HY9" s="521"/>
      <c r="IC9" s="521"/>
      <c r="IG9" s="521"/>
      <c r="IK9" s="521"/>
      <c r="IO9" s="521"/>
      <c r="IS9" s="521"/>
      <c r="IW9" s="521"/>
      <c r="JA9" s="521"/>
      <c r="JE9" s="521"/>
      <c r="JI9" s="521"/>
      <c r="JM9" s="521"/>
      <c r="JQ9" s="521"/>
      <c r="JU9" s="521"/>
      <c r="JY9" s="521"/>
      <c r="KC9" s="521"/>
      <c r="KG9" s="521"/>
      <c r="KK9" s="521"/>
      <c r="KO9" s="521"/>
      <c r="KS9" s="521"/>
      <c r="KW9" s="521"/>
      <c r="LA9" s="521"/>
      <c r="LE9" s="521"/>
      <c r="LI9" s="521"/>
      <c r="LM9" s="521"/>
      <c r="LQ9" s="521"/>
      <c r="LU9" s="521"/>
      <c r="LY9" s="521"/>
      <c r="MC9" s="521"/>
      <c r="MG9" s="521"/>
      <c r="MK9" s="521"/>
      <c r="MO9" s="521"/>
      <c r="MS9" s="521"/>
      <c r="MW9" s="521"/>
      <c r="NA9" s="521"/>
      <c r="NE9" s="521"/>
      <c r="NI9" s="521"/>
      <c r="NM9" s="521"/>
      <c r="NQ9" s="521"/>
      <c r="NU9" s="521"/>
      <c r="NY9" s="521"/>
      <c r="OC9" s="521"/>
      <c r="OG9" s="521"/>
      <c r="OK9" s="521"/>
      <c r="OO9" s="521"/>
      <c r="OS9" s="521"/>
      <c r="OW9" s="521"/>
      <c r="PA9" s="521"/>
      <c r="PE9" s="521"/>
      <c r="PI9" s="521"/>
      <c r="PM9" s="521"/>
      <c r="PQ9" s="521"/>
      <c r="PU9" s="521"/>
      <c r="PY9" s="521"/>
      <c r="QC9" s="521"/>
      <c r="QG9" s="521"/>
      <c r="QK9" s="521"/>
      <c r="QO9" s="521"/>
      <c r="QS9" s="521"/>
      <c r="QW9" s="521"/>
      <c r="RA9" s="521"/>
      <c r="RE9" s="521"/>
      <c r="RI9" s="521"/>
      <c r="RM9" s="521"/>
      <c r="RQ9" s="521"/>
      <c r="RU9" s="521"/>
      <c r="RY9" s="521"/>
      <c r="SC9" s="521"/>
      <c r="SG9" s="521"/>
      <c r="SK9" s="521"/>
      <c r="SO9" s="521"/>
      <c r="SS9" s="521"/>
      <c r="SW9" s="521"/>
      <c r="TA9" s="521"/>
      <c r="TE9" s="521"/>
      <c r="TI9" s="521"/>
      <c r="TM9" s="521"/>
      <c r="TQ9" s="521"/>
      <c r="TU9" s="521"/>
      <c r="TY9" s="521"/>
      <c r="UC9" s="521"/>
      <c r="UG9" s="521"/>
      <c r="UK9" s="521"/>
      <c r="UO9" s="521"/>
      <c r="US9" s="521"/>
      <c r="UW9" s="521"/>
      <c r="VA9" s="521"/>
      <c r="VE9" s="521"/>
      <c r="VI9" s="521"/>
      <c r="VM9" s="521"/>
      <c r="VQ9" s="521"/>
      <c r="VU9" s="521"/>
      <c r="VY9" s="521"/>
      <c r="WC9" s="521"/>
      <c r="WG9" s="521"/>
      <c r="WK9" s="521"/>
      <c r="WO9" s="521"/>
      <c r="WS9" s="521"/>
      <c r="WW9" s="521"/>
      <c r="XA9" s="521"/>
      <c r="XE9" s="521"/>
      <c r="XI9" s="521"/>
      <c r="XM9" s="521"/>
      <c r="XQ9" s="521"/>
      <c r="XU9" s="521"/>
      <c r="XY9" s="521"/>
      <c r="YC9" s="521"/>
      <c r="YG9" s="521"/>
      <c r="YK9" s="521"/>
      <c r="YO9" s="521"/>
      <c r="YS9" s="521"/>
      <c r="YW9" s="521"/>
      <c r="ZA9" s="521"/>
      <c r="ZE9" s="521"/>
      <c r="ZI9" s="521"/>
      <c r="ZM9" s="521"/>
      <c r="ZQ9" s="521"/>
      <c r="ZU9" s="521"/>
      <c r="ZY9" s="521"/>
      <c r="AAC9" s="521"/>
      <c r="AAG9" s="521"/>
      <c r="AAK9" s="521"/>
      <c r="AAO9" s="521"/>
      <c r="AAS9" s="521"/>
      <c r="AAW9" s="521"/>
      <c r="ABA9" s="521"/>
      <c r="ABE9" s="521"/>
      <c r="ABI9" s="521"/>
      <c r="ABM9" s="521"/>
      <c r="ABQ9" s="521"/>
      <c r="ABU9" s="521"/>
      <c r="ABY9" s="521"/>
      <c r="ACC9" s="521"/>
      <c r="ACG9" s="521"/>
      <c r="ACK9" s="521"/>
      <c r="ACO9" s="521"/>
      <c r="ACS9" s="521"/>
      <c r="ACW9" s="521"/>
      <c r="ADA9" s="521"/>
      <c r="ADE9" s="521"/>
      <c r="ADI9" s="521"/>
      <c r="ADM9" s="521"/>
      <c r="ADQ9" s="521"/>
      <c r="ADU9" s="521"/>
      <c r="ADY9" s="521"/>
      <c r="AEC9" s="521"/>
      <c r="AEG9" s="521"/>
      <c r="AEK9" s="521"/>
      <c r="AEO9" s="521"/>
      <c r="AES9" s="521"/>
      <c r="AEW9" s="521"/>
      <c r="AFA9" s="521"/>
      <c r="AFE9" s="521"/>
      <c r="AFI9" s="521"/>
      <c r="AFM9" s="521"/>
      <c r="AFQ9" s="521"/>
      <c r="AFU9" s="521"/>
      <c r="AFY9" s="521"/>
      <c r="AGC9" s="521"/>
      <c r="AGG9" s="521"/>
      <c r="AGK9" s="521"/>
      <c r="AGO9" s="521"/>
      <c r="AGS9" s="521"/>
      <c r="AGW9" s="521"/>
      <c r="AHA9" s="521"/>
      <c r="AHE9" s="521"/>
      <c r="AHI9" s="521"/>
      <c r="AHM9" s="521"/>
      <c r="AHQ9" s="521"/>
      <c r="AHU9" s="521"/>
      <c r="AHY9" s="521"/>
      <c r="AIC9" s="521"/>
      <c r="AIG9" s="521"/>
      <c r="AIK9" s="521"/>
      <c r="AIO9" s="521"/>
      <c r="AIS9" s="521"/>
      <c r="AIW9" s="521"/>
      <c r="AJA9" s="521"/>
      <c r="AJE9" s="521"/>
      <c r="AJI9" s="521"/>
      <c r="AJM9" s="521"/>
      <c r="AJQ9" s="521"/>
      <c r="AJU9" s="521"/>
      <c r="AJY9" s="521"/>
      <c r="AKC9" s="521"/>
      <c r="AKG9" s="521"/>
      <c r="AKK9" s="521"/>
      <c r="AKO9" s="521"/>
      <c r="AKS9" s="521"/>
      <c r="AKW9" s="521"/>
      <c r="ALA9" s="521"/>
      <c r="ALE9" s="521"/>
      <c r="ALI9" s="521"/>
      <c r="ALM9" s="521"/>
      <c r="ALQ9" s="521"/>
      <c r="ALU9" s="521"/>
      <c r="ALY9" s="521"/>
      <c r="AMC9" s="521"/>
      <c r="AMG9" s="521"/>
      <c r="AMK9" s="521"/>
      <c r="AMO9" s="521"/>
      <c r="AMS9" s="521"/>
      <c r="AMW9" s="521"/>
      <c r="ANA9" s="521"/>
      <c r="ANE9" s="521"/>
      <c r="ANI9" s="521"/>
      <c r="ANM9" s="521"/>
      <c r="ANQ9" s="521"/>
      <c r="ANU9" s="521"/>
      <c r="ANY9" s="521"/>
      <c r="AOC9" s="521"/>
      <c r="AOG9" s="521"/>
      <c r="AOK9" s="521"/>
      <c r="AOO9" s="521"/>
      <c r="AOS9" s="521"/>
      <c r="AOW9" s="521"/>
      <c r="APA9" s="521"/>
      <c r="APE9" s="521"/>
      <c r="API9" s="521"/>
      <c r="APM9" s="521"/>
      <c r="APQ9" s="521"/>
      <c r="APU9" s="521"/>
      <c r="APY9" s="521"/>
      <c r="AQC9" s="521"/>
      <c r="AQG9" s="521"/>
      <c r="AQK9" s="521"/>
      <c r="AQO9" s="521"/>
      <c r="AQS9" s="521"/>
      <c r="AQW9" s="521"/>
      <c r="ARA9" s="521"/>
      <c r="ARE9" s="521"/>
      <c r="ARI9" s="521"/>
      <c r="ARM9" s="521"/>
      <c r="ARQ9" s="521"/>
      <c r="ARU9" s="521"/>
      <c r="ARY9" s="521"/>
      <c r="ASC9" s="521"/>
      <c r="ASG9" s="521"/>
      <c r="ASK9" s="521"/>
      <c r="ASO9" s="521"/>
      <c r="ASS9" s="521"/>
      <c r="ASW9" s="521"/>
      <c r="ATA9" s="521"/>
      <c r="ATE9" s="521"/>
      <c r="ATI9" s="521"/>
      <c r="ATM9" s="521"/>
      <c r="ATQ9" s="521"/>
      <c r="ATU9" s="521"/>
      <c r="ATY9" s="521"/>
      <c r="AUC9" s="521"/>
      <c r="AUG9" s="521"/>
      <c r="AUK9" s="521"/>
      <c r="AUO9" s="521"/>
      <c r="AUS9" s="521"/>
      <c r="AUW9" s="521"/>
      <c r="AVA9" s="521"/>
      <c r="AVE9" s="521"/>
      <c r="AVI9" s="521"/>
      <c r="AVM9" s="521"/>
      <c r="AVQ9" s="521"/>
      <c r="AVU9" s="521"/>
      <c r="AVY9" s="521"/>
      <c r="AWC9" s="521"/>
      <c r="AWG9" s="521"/>
      <c r="AWK9" s="521"/>
      <c r="AWO9" s="521"/>
      <c r="AWS9" s="521"/>
      <c r="AWW9" s="521"/>
      <c r="AXA9" s="521"/>
      <c r="AXE9" s="521"/>
      <c r="AXI9" s="521"/>
      <c r="AXM9" s="521"/>
      <c r="AXQ9" s="521"/>
      <c r="AXU9" s="521"/>
      <c r="AXY9" s="521"/>
      <c r="AYC9" s="521"/>
      <c r="AYG9" s="521"/>
      <c r="AYK9" s="521"/>
      <c r="AYO9" s="521"/>
      <c r="AYS9" s="521"/>
      <c r="AYW9" s="521"/>
      <c r="AZA9" s="521"/>
      <c r="AZE9" s="521"/>
      <c r="AZI9" s="521"/>
      <c r="AZM9" s="521"/>
      <c r="AZQ9" s="521"/>
      <c r="AZU9" s="521"/>
      <c r="AZY9" s="521"/>
      <c r="BAC9" s="521"/>
      <c r="BAG9" s="521"/>
      <c r="BAK9" s="521"/>
      <c r="BAO9" s="521"/>
      <c r="BAS9" s="521"/>
      <c r="BAW9" s="521"/>
      <c r="BBA9" s="521"/>
      <c r="BBE9" s="521"/>
      <c r="BBI9" s="521"/>
      <c r="BBM9" s="521"/>
      <c r="BBQ9" s="521"/>
      <c r="BBU9" s="521"/>
      <c r="BBY9" s="521"/>
      <c r="BCC9" s="521"/>
      <c r="BCG9" s="521"/>
      <c r="BCK9" s="521"/>
      <c r="BCO9" s="521"/>
      <c r="BCS9" s="521"/>
      <c r="BCW9" s="521"/>
      <c r="BDA9" s="521"/>
      <c r="BDE9" s="521"/>
      <c r="BDI9" s="521"/>
      <c r="BDM9" s="521"/>
      <c r="BDQ9" s="521"/>
      <c r="BDU9" s="521"/>
      <c r="BDY9" s="521"/>
      <c r="BEC9" s="521"/>
      <c r="BEG9" s="521"/>
      <c r="BEK9" s="521"/>
      <c r="BEO9" s="521"/>
      <c r="BES9" s="521"/>
      <c r="BEW9" s="521"/>
      <c r="BFA9" s="521"/>
      <c r="BFE9" s="521"/>
      <c r="BFI9" s="521"/>
      <c r="BFM9" s="521"/>
      <c r="BFQ9" s="521"/>
      <c r="BFU9" s="521"/>
      <c r="BFY9" s="521"/>
      <c r="BGC9" s="521"/>
      <c r="BGG9" s="521"/>
      <c r="BGK9" s="521"/>
      <c r="BGO9" s="521"/>
      <c r="BGS9" s="521"/>
      <c r="BGW9" s="521"/>
      <c r="BHA9" s="521"/>
      <c r="BHE9" s="521"/>
      <c r="BHI9" s="521"/>
      <c r="BHM9" s="521"/>
      <c r="BHQ9" s="521"/>
      <c r="BHU9" s="521"/>
      <c r="BHY9" s="521"/>
      <c r="BIC9" s="521"/>
      <c r="BIG9" s="521"/>
      <c r="BIK9" s="521"/>
      <c r="BIO9" s="521"/>
      <c r="BIS9" s="521"/>
      <c r="BIW9" s="521"/>
      <c r="BJA9" s="521"/>
      <c r="BJE9" s="521"/>
      <c r="BJI9" s="521"/>
      <c r="BJM9" s="521"/>
      <c r="BJQ9" s="521"/>
      <c r="BJU9" s="521"/>
      <c r="BJY9" s="521"/>
      <c r="BKC9" s="521"/>
      <c r="BKG9" s="521"/>
      <c r="BKK9" s="521"/>
      <c r="BKO9" s="521"/>
      <c r="BKS9" s="521"/>
      <c r="BKW9" s="521"/>
      <c r="BLA9" s="521"/>
      <c r="BLE9" s="521"/>
      <c r="BLI9" s="521"/>
      <c r="BLM9" s="521"/>
      <c r="BLQ9" s="521"/>
      <c r="BLU9" s="521"/>
      <c r="BLY9" s="521"/>
      <c r="BMC9" s="521"/>
      <c r="BMG9" s="521"/>
      <c r="BMK9" s="521"/>
      <c r="BMO9" s="521"/>
      <c r="BMS9" s="521"/>
      <c r="BMW9" s="521"/>
      <c r="BNA9" s="521"/>
      <c r="BNE9" s="521"/>
      <c r="BNI9" s="521"/>
      <c r="BNM9" s="521"/>
      <c r="BNQ9" s="521"/>
      <c r="BNU9" s="521"/>
      <c r="BNY9" s="521"/>
      <c r="BOC9" s="521"/>
      <c r="BOG9" s="521"/>
      <c r="BOK9" s="521"/>
      <c r="BOO9" s="521"/>
      <c r="BOS9" s="521"/>
      <c r="BOW9" s="521"/>
      <c r="BPA9" s="521"/>
      <c r="BPE9" s="521"/>
      <c r="BPI9" s="521"/>
      <c r="BPM9" s="521"/>
      <c r="BPQ9" s="521"/>
      <c r="BPU9" s="521"/>
      <c r="BPY9" s="521"/>
      <c r="BQC9" s="521"/>
      <c r="BQG9" s="521"/>
      <c r="BQK9" s="521"/>
      <c r="BQO9" s="521"/>
      <c r="BQS9" s="521"/>
      <c r="BQW9" s="521"/>
      <c r="BRA9" s="521"/>
      <c r="BRE9" s="521"/>
      <c r="BRI9" s="521"/>
      <c r="BRM9" s="521"/>
      <c r="BRQ9" s="521"/>
      <c r="BRU9" s="521"/>
      <c r="BRY9" s="521"/>
      <c r="BSC9" s="521"/>
      <c r="BSG9" s="521"/>
      <c r="BSK9" s="521"/>
      <c r="BSO9" s="521"/>
      <c r="BSS9" s="521"/>
      <c r="BSW9" s="521"/>
      <c r="BTA9" s="521"/>
      <c r="BTE9" s="521"/>
      <c r="BTI9" s="521"/>
      <c r="BTM9" s="521"/>
      <c r="BTQ9" s="521"/>
      <c r="BTU9" s="521"/>
      <c r="BTY9" s="521"/>
      <c r="BUC9" s="521"/>
      <c r="BUG9" s="521"/>
      <c r="BUK9" s="521"/>
      <c r="BUO9" s="521"/>
      <c r="BUS9" s="521"/>
      <c r="BUW9" s="521"/>
      <c r="BVA9" s="521"/>
      <c r="BVE9" s="521"/>
      <c r="BVI9" s="521"/>
      <c r="BVM9" s="521"/>
      <c r="BVQ9" s="521"/>
      <c r="BVU9" s="521"/>
      <c r="BVY9" s="521"/>
      <c r="BWC9" s="521"/>
      <c r="BWG9" s="521"/>
      <c r="BWK9" s="521"/>
      <c r="BWO9" s="521"/>
      <c r="BWS9" s="521"/>
      <c r="BWW9" s="521"/>
      <c r="BXA9" s="521"/>
      <c r="BXE9" s="521"/>
      <c r="BXI9" s="521"/>
      <c r="BXM9" s="521"/>
      <c r="BXQ9" s="521"/>
      <c r="BXU9" s="521"/>
      <c r="BXY9" s="521"/>
      <c r="BYC9" s="521"/>
      <c r="BYG9" s="521"/>
      <c r="BYK9" s="521"/>
      <c r="BYO9" s="521"/>
      <c r="BYS9" s="521"/>
      <c r="BYW9" s="521"/>
      <c r="BZA9" s="521"/>
      <c r="BZE9" s="521"/>
      <c r="BZI9" s="521"/>
      <c r="BZM9" s="521"/>
      <c r="BZQ9" s="521"/>
      <c r="BZU9" s="521"/>
      <c r="BZY9" s="521"/>
      <c r="CAC9" s="521"/>
      <c r="CAG9" s="521"/>
      <c r="CAK9" s="521"/>
      <c r="CAO9" s="521"/>
      <c r="CAS9" s="521"/>
      <c r="CAW9" s="521"/>
      <c r="CBA9" s="521"/>
      <c r="CBE9" s="521"/>
      <c r="CBI9" s="521"/>
      <c r="CBM9" s="521"/>
      <c r="CBQ9" s="521"/>
      <c r="CBU9" s="521"/>
      <c r="CBY9" s="521"/>
      <c r="CCC9" s="521"/>
      <c r="CCG9" s="521"/>
      <c r="CCK9" s="521"/>
      <c r="CCO9" s="521"/>
      <c r="CCS9" s="521"/>
      <c r="CCW9" s="521"/>
      <c r="CDA9" s="521"/>
      <c r="CDE9" s="521"/>
      <c r="CDI9" s="521"/>
      <c r="CDM9" s="521"/>
      <c r="CDQ9" s="521"/>
      <c r="CDU9" s="521"/>
      <c r="CDY9" s="521"/>
      <c r="CEC9" s="521"/>
      <c r="CEG9" s="521"/>
      <c r="CEK9" s="521"/>
      <c r="CEO9" s="521"/>
      <c r="CES9" s="521"/>
      <c r="CEW9" s="521"/>
      <c r="CFA9" s="521"/>
      <c r="CFE9" s="521"/>
      <c r="CFI9" s="521"/>
      <c r="CFM9" s="521"/>
      <c r="CFQ9" s="521"/>
      <c r="CFU9" s="521"/>
      <c r="CFY9" s="521"/>
      <c r="CGC9" s="521"/>
      <c r="CGG9" s="521"/>
      <c r="CGK9" s="521"/>
      <c r="CGO9" s="521"/>
      <c r="CGS9" s="521"/>
      <c r="CGW9" s="521"/>
      <c r="CHA9" s="521"/>
      <c r="CHE9" s="521"/>
      <c r="CHI9" s="521"/>
      <c r="CHM9" s="521"/>
      <c r="CHQ9" s="521"/>
      <c r="CHU9" s="521"/>
      <c r="CHY9" s="521"/>
      <c r="CIC9" s="521"/>
      <c r="CIG9" s="521"/>
      <c r="CIK9" s="521"/>
      <c r="CIO9" s="521"/>
      <c r="CIS9" s="521"/>
      <c r="CIW9" s="521"/>
      <c r="CJA9" s="521"/>
      <c r="CJE9" s="521"/>
      <c r="CJI9" s="521"/>
      <c r="CJM9" s="521"/>
      <c r="CJQ9" s="521"/>
      <c r="CJU9" s="521"/>
      <c r="CJY9" s="521"/>
      <c r="CKC9" s="521"/>
      <c r="CKG9" s="521"/>
      <c r="CKK9" s="521"/>
      <c r="CKO9" s="521"/>
      <c r="CKS9" s="521"/>
      <c r="CKW9" s="521"/>
      <c r="CLA9" s="521"/>
      <c r="CLE9" s="521"/>
      <c r="CLI9" s="521"/>
      <c r="CLM9" s="521"/>
      <c r="CLQ9" s="521"/>
      <c r="CLU9" s="521"/>
      <c r="CLY9" s="521"/>
      <c r="CMC9" s="521"/>
      <c r="CMG9" s="521"/>
      <c r="CMK9" s="521"/>
      <c r="CMO9" s="521"/>
      <c r="CMS9" s="521"/>
      <c r="CMW9" s="521"/>
      <c r="CNA9" s="521"/>
      <c r="CNE9" s="521"/>
      <c r="CNI9" s="521"/>
      <c r="CNM9" s="521"/>
      <c r="CNQ9" s="521"/>
      <c r="CNU9" s="521"/>
      <c r="CNY9" s="521"/>
      <c r="COC9" s="521"/>
      <c r="COG9" s="521"/>
      <c r="COK9" s="521"/>
      <c r="COO9" s="521"/>
      <c r="COS9" s="521"/>
      <c r="COW9" s="521"/>
      <c r="CPA9" s="521"/>
      <c r="CPE9" s="521"/>
      <c r="CPI9" s="521"/>
      <c r="CPM9" s="521"/>
      <c r="CPQ9" s="521"/>
      <c r="CPU9" s="521"/>
      <c r="CPY9" s="521"/>
      <c r="CQC9" s="521"/>
      <c r="CQG9" s="521"/>
      <c r="CQK9" s="521"/>
      <c r="CQO9" s="521"/>
      <c r="CQS9" s="521"/>
      <c r="CQW9" s="521"/>
      <c r="CRA9" s="521"/>
      <c r="CRE9" s="521"/>
      <c r="CRI9" s="521"/>
      <c r="CRM9" s="521"/>
      <c r="CRQ9" s="521"/>
      <c r="CRU9" s="521"/>
      <c r="CRY9" s="521"/>
      <c r="CSC9" s="521"/>
      <c r="CSG9" s="521"/>
      <c r="CSK9" s="521"/>
      <c r="CSO9" s="521"/>
      <c r="CSS9" s="521"/>
      <c r="CSW9" s="521"/>
      <c r="CTA9" s="521"/>
      <c r="CTE9" s="521"/>
      <c r="CTI9" s="521"/>
      <c r="CTM9" s="521"/>
      <c r="CTQ9" s="521"/>
      <c r="CTU9" s="521"/>
      <c r="CTY9" s="521"/>
      <c r="CUC9" s="521"/>
      <c r="CUG9" s="521"/>
      <c r="CUK9" s="521"/>
      <c r="CUO9" s="521"/>
      <c r="CUS9" s="521"/>
      <c r="CUW9" s="521"/>
      <c r="CVA9" s="521"/>
      <c r="CVE9" s="521"/>
      <c r="CVI9" s="521"/>
      <c r="CVM9" s="521"/>
      <c r="CVQ9" s="521"/>
      <c r="CVU9" s="521"/>
      <c r="CVY9" s="521"/>
      <c r="CWC9" s="521"/>
      <c r="CWG9" s="521"/>
      <c r="CWK9" s="521"/>
      <c r="CWO9" s="521"/>
      <c r="CWS9" s="521"/>
      <c r="CWW9" s="521"/>
      <c r="CXA9" s="521"/>
      <c r="CXE9" s="521"/>
      <c r="CXI9" s="521"/>
      <c r="CXM9" s="521"/>
      <c r="CXQ9" s="521"/>
      <c r="CXU9" s="521"/>
      <c r="CXY9" s="521"/>
      <c r="CYC9" s="521"/>
      <c r="CYG9" s="521"/>
      <c r="CYK9" s="521"/>
      <c r="CYO9" s="521"/>
      <c r="CYS9" s="521"/>
      <c r="CYW9" s="521"/>
      <c r="CZA9" s="521"/>
      <c r="CZE9" s="521"/>
      <c r="CZI9" s="521"/>
      <c r="CZM9" s="521"/>
      <c r="CZQ9" s="521"/>
      <c r="CZU9" s="521"/>
      <c r="CZY9" s="521"/>
      <c r="DAC9" s="521"/>
      <c r="DAG9" s="521"/>
      <c r="DAK9" s="521"/>
      <c r="DAO9" s="521"/>
      <c r="DAS9" s="521"/>
      <c r="DAW9" s="521"/>
      <c r="DBA9" s="521"/>
      <c r="DBE9" s="521"/>
      <c r="DBI9" s="521"/>
      <c r="DBM9" s="521"/>
      <c r="DBQ9" s="521"/>
      <c r="DBU9" s="521"/>
      <c r="DBY9" s="521"/>
      <c r="DCC9" s="521"/>
      <c r="DCG9" s="521"/>
      <c r="DCK9" s="521"/>
      <c r="DCO9" s="521"/>
      <c r="DCS9" s="521"/>
      <c r="DCW9" s="521"/>
      <c r="DDA9" s="521"/>
      <c r="DDE9" s="521"/>
      <c r="DDI9" s="521"/>
      <c r="DDM9" s="521"/>
      <c r="DDQ9" s="521"/>
      <c r="DDU9" s="521"/>
      <c r="DDY9" s="521"/>
      <c r="DEC9" s="521"/>
      <c r="DEG9" s="521"/>
      <c r="DEK9" s="521"/>
      <c r="DEO9" s="521"/>
      <c r="DES9" s="521"/>
      <c r="DEW9" s="521"/>
      <c r="DFA9" s="521"/>
      <c r="DFE9" s="521"/>
      <c r="DFI9" s="521"/>
      <c r="DFM9" s="521"/>
      <c r="DFQ9" s="521"/>
      <c r="DFU9" s="521"/>
      <c r="DFY9" s="521"/>
      <c r="DGC9" s="521"/>
      <c r="DGG9" s="521"/>
      <c r="DGK9" s="521"/>
      <c r="DGO9" s="521"/>
      <c r="DGS9" s="521"/>
      <c r="DGW9" s="521"/>
      <c r="DHA9" s="521"/>
      <c r="DHE9" s="521"/>
      <c r="DHI9" s="521"/>
      <c r="DHM9" s="521"/>
      <c r="DHQ9" s="521"/>
      <c r="DHU9" s="521"/>
      <c r="DHY9" s="521"/>
      <c r="DIC9" s="521"/>
      <c r="DIG9" s="521"/>
      <c r="DIK9" s="521"/>
      <c r="DIO9" s="521"/>
      <c r="DIS9" s="521"/>
      <c r="DIW9" s="521"/>
      <c r="DJA9" s="521"/>
      <c r="DJE9" s="521"/>
      <c r="DJI9" s="521"/>
      <c r="DJM9" s="521"/>
      <c r="DJQ9" s="521"/>
      <c r="DJU9" s="521"/>
      <c r="DJY9" s="521"/>
      <c r="DKC9" s="521"/>
      <c r="DKG9" s="521"/>
      <c r="DKK9" s="521"/>
      <c r="DKO9" s="521"/>
      <c r="DKS9" s="521"/>
      <c r="DKW9" s="521"/>
      <c r="DLA9" s="521"/>
      <c r="DLE9" s="521"/>
      <c r="DLI9" s="521"/>
      <c r="DLM9" s="521"/>
      <c r="DLQ9" s="521"/>
      <c r="DLU9" s="521"/>
      <c r="DLY9" s="521"/>
      <c r="DMC9" s="521"/>
      <c r="DMG9" s="521"/>
      <c r="DMK9" s="521"/>
      <c r="DMO9" s="521"/>
      <c r="DMS9" s="521"/>
      <c r="DMW9" s="521"/>
      <c r="DNA9" s="521"/>
      <c r="DNE9" s="521"/>
      <c r="DNI9" s="521"/>
      <c r="DNM9" s="521"/>
      <c r="DNQ9" s="521"/>
      <c r="DNU9" s="521"/>
      <c r="DNY9" s="521"/>
      <c r="DOC9" s="521"/>
      <c r="DOG9" s="521"/>
      <c r="DOK9" s="521"/>
      <c r="DOO9" s="521"/>
      <c r="DOS9" s="521"/>
      <c r="DOW9" s="521"/>
      <c r="DPA9" s="521"/>
      <c r="DPE9" s="521"/>
      <c r="DPI9" s="521"/>
      <c r="DPM9" s="521"/>
      <c r="DPQ9" s="521"/>
      <c r="DPU9" s="521"/>
      <c r="DPY9" s="521"/>
      <c r="DQC9" s="521"/>
      <c r="DQG9" s="521"/>
      <c r="DQK9" s="521"/>
      <c r="DQO9" s="521"/>
      <c r="DQS9" s="521"/>
      <c r="DQW9" s="521"/>
      <c r="DRA9" s="521"/>
      <c r="DRE9" s="521"/>
      <c r="DRI9" s="521"/>
      <c r="DRM9" s="521"/>
      <c r="DRQ9" s="521"/>
      <c r="DRU9" s="521"/>
      <c r="DRY9" s="521"/>
      <c r="DSC9" s="521"/>
      <c r="DSG9" s="521"/>
      <c r="DSK9" s="521"/>
      <c r="DSO9" s="521"/>
      <c r="DSS9" s="521"/>
      <c r="DSW9" s="521"/>
      <c r="DTA9" s="521"/>
      <c r="DTE9" s="521"/>
      <c r="DTI9" s="521"/>
      <c r="DTM9" s="521"/>
      <c r="DTQ9" s="521"/>
      <c r="DTU9" s="521"/>
      <c r="DTY9" s="521"/>
      <c r="DUC9" s="521"/>
      <c r="DUG9" s="521"/>
      <c r="DUK9" s="521"/>
      <c r="DUO9" s="521"/>
      <c r="DUS9" s="521"/>
      <c r="DUW9" s="521"/>
      <c r="DVA9" s="521"/>
      <c r="DVE9" s="521"/>
      <c r="DVI9" s="521"/>
      <c r="DVM9" s="521"/>
      <c r="DVQ9" s="521"/>
      <c r="DVU9" s="521"/>
      <c r="DVY9" s="521"/>
      <c r="DWC9" s="521"/>
      <c r="DWG9" s="521"/>
      <c r="DWK9" s="521"/>
      <c r="DWO9" s="521"/>
      <c r="DWS9" s="521"/>
      <c r="DWW9" s="521"/>
      <c r="DXA9" s="521"/>
      <c r="DXE9" s="521"/>
      <c r="DXI9" s="521"/>
      <c r="DXM9" s="521"/>
      <c r="DXQ9" s="521"/>
      <c r="DXU9" s="521"/>
      <c r="DXY9" s="521"/>
      <c r="DYC9" s="521"/>
      <c r="DYG9" s="521"/>
      <c r="DYK9" s="521"/>
      <c r="DYO9" s="521"/>
      <c r="DYS9" s="521"/>
      <c r="DYW9" s="521"/>
      <c r="DZA9" s="521"/>
      <c r="DZE9" s="521"/>
      <c r="DZI9" s="521"/>
      <c r="DZM9" s="521"/>
      <c r="DZQ9" s="521"/>
      <c r="DZU9" s="521"/>
      <c r="DZY9" s="521"/>
      <c r="EAC9" s="521"/>
      <c r="EAG9" s="521"/>
      <c r="EAK9" s="521"/>
      <c r="EAO9" s="521"/>
      <c r="EAS9" s="521"/>
      <c r="EAW9" s="521"/>
      <c r="EBA9" s="521"/>
      <c r="EBE9" s="521"/>
      <c r="EBI9" s="521"/>
      <c r="EBM9" s="521"/>
      <c r="EBQ9" s="521"/>
      <c r="EBU9" s="521"/>
      <c r="EBY9" s="521"/>
      <c r="ECC9" s="521"/>
      <c r="ECG9" s="521"/>
      <c r="ECK9" s="521"/>
      <c r="ECO9" s="521"/>
      <c r="ECS9" s="521"/>
      <c r="ECW9" s="521"/>
      <c r="EDA9" s="521"/>
      <c r="EDE9" s="521"/>
      <c r="EDI9" s="521"/>
      <c r="EDM9" s="521"/>
      <c r="EDQ9" s="521"/>
      <c r="EDU9" s="521"/>
      <c r="EDY9" s="521"/>
      <c r="EEC9" s="521"/>
      <c r="EEG9" s="521"/>
      <c r="EEK9" s="521"/>
      <c r="EEO9" s="521"/>
      <c r="EES9" s="521"/>
      <c r="EEW9" s="521"/>
      <c r="EFA9" s="521"/>
      <c r="EFE9" s="521"/>
      <c r="EFI9" s="521"/>
      <c r="EFM9" s="521"/>
      <c r="EFQ9" s="521"/>
      <c r="EFU9" s="521"/>
      <c r="EFY9" s="521"/>
      <c r="EGC9" s="521"/>
      <c r="EGG9" s="521"/>
      <c r="EGK9" s="521"/>
      <c r="EGO9" s="521"/>
      <c r="EGS9" s="521"/>
      <c r="EGW9" s="521"/>
      <c r="EHA9" s="521"/>
      <c r="EHE9" s="521"/>
      <c r="EHI9" s="521"/>
      <c r="EHM9" s="521"/>
      <c r="EHQ9" s="521"/>
      <c r="EHU9" s="521"/>
      <c r="EHY9" s="521"/>
      <c r="EIC9" s="521"/>
      <c r="EIG9" s="521"/>
      <c r="EIK9" s="521"/>
      <c r="EIO9" s="521"/>
      <c r="EIS9" s="521"/>
      <c r="EIW9" s="521"/>
      <c r="EJA9" s="521"/>
      <c r="EJE9" s="521"/>
      <c r="EJI9" s="521"/>
      <c r="EJM9" s="521"/>
      <c r="EJQ9" s="521"/>
      <c r="EJU9" s="521"/>
      <c r="EJY9" s="521"/>
      <c r="EKC9" s="521"/>
      <c r="EKG9" s="521"/>
      <c r="EKK9" s="521"/>
      <c r="EKO9" s="521"/>
      <c r="EKS9" s="521"/>
      <c r="EKW9" s="521"/>
      <c r="ELA9" s="521"/>
      <c r="ELE9" s="521"/>
      <c r="ELI9" s="521"/>
      <c r="ELM9" s="521"/>
      <c r="ELQ9" s="521"/>
      <c r="ELU9" s="521"/>
      <c r="ELY9" s="521"/>
      <c r="EMC9" s="521"/>
      <c r="EMG9" s="521"/>
      <c r="EMK9" s="521"/>
      <c r="EMO9" s="521"/>
      <c r="EMS9" s="521"/>
      <c r="EMW9" s="521"/>
      <c r="ENA9" s="521"/>
      <c r="ENE9" s="521"/>
      <c r="ENI9" s="521"/>
      <c r="ENM9" s="521"/>
      <c r="ENQ9" s="521"/>
      <c r="ENU9" s="521"/>
      <c r="ENY9" s="521"/>
      <c r="EOC9" s="521"/>
      <c r="EOG9" s="521"/>
      <c r="EOK9" s="521"/>
      <c r="EOO9" s="521"/>
      <c r="EOS9" s="521"/>
      <c r="EOW9" s="521"/>
      <c r="EPA9" s="521"/>
      <c r="EPE9" s="521"/>
      <c r="EPI9" s="521"/>
      <c r="EPM9" s="521"/>
      <c r="EPQ9" s="521"/>
      <c r="EPU9" s="521"/>
      <c r="EPY9" s="521"/>
      <c r="EQC9" s="521"/>
      <c r="EQG9" s="521"/>
      <c r="EQK9" s="521"/>
      <c r="EQO9" s="521"/>
      <c r="EQS9" s="521"/>
      <c r="EQW9" s="521"/>
      <c r="ERA9" s="521"/>
      <c r="ERE9" s="521"/>
      <c r="ERI9" s="521"/>
      <c r="ERM9" s="521"/>
      <c r="ERQ9" s="521"/>
      <c r="ERU9" s="521"/>
      <c r="ERY9" s="521"/>
      <c r="ESC9" s="521"/>
      <c r="ESG9" s="521"/>
      <c r="ESK9" s="521"/>
      <c r="ESO9" s="521"/>
      <c r="ESS9" s="521"/>
      <c r="ESW9" s="521"/>
      <c r="ETA9" s="521"/>
      <c r="ETE9" s="521"/>
      <c r="ETI9" s="521"/>
      <c r="ETM9" s="521"/>
      <c r="ETQ9" s="521"/>
      <c r="ETU9" s="521"/>
      <c r="ETY9" s="521"/>
      <c r="EUC9" s="521"/>
      <c r="EUG9" s="521"/>
      <c r="EUK9" s="521"/>
      <c r="EUO9" s="521"/>
      <c r="EUS9" s="521"/>
      <c r="EUW9" s="521"/>
      <c r="EVA9" s="521"/>
      <c r="EVE9" s="521"/>
      <c r="EVI9" s="521"/>
      <c r="EVM9" s="521"/>
      <c r="EVQ9" s="521"/>
      <c r="EVU9" s="521"/>
      <c r="EVY9" s="521"/>
      <c r="EWC9" s="521"/>
      <c r="EWG9" s="521"/>
      <c r="EWK9" s="521"/>
      <c r="EWO9" s="521"/>
      <c r="EWS9" s="521"/>
      <c r="EWW9" s="521"/>
      <c r="EXA9" s="521"/>
      <c r="EXE9" s="521"/>
      <c r="EXI9" s="521"/>
      <c r="EXM9" s="521"/>
      <c r="EXQ9" s="521"/>
      <c r="EXU9" s="521"/>
      <c r="EXY9" s="521"/>
      <c r="EYC9" s="521"/>
      <c r="EYG9" s="521"/>
      <c r="EYK9" s="521"/>
      <c r="EYO9" s="521"/>
      <c r="EYS9" s="521"/>
      <c r="EYW9" s="521"/>
      <c r="EZA9" s="521"/>
      <c r="EZE9" s="521"/>
      <c r="EZI9" s="521"/>
      <c r="EZM9" s="521"/>
      <c r="EZQ9" s="521"/>
      <c r="EZU9" s="521"/>
      <c r="EZY9" s="521"/>
      <c r="FAC9" s="521"/>
      <c r="FAG9" s="521"/>
      <c r="FAK9" s="521"/>
      <c r="FAO9" s="521"/>
      <c r="FAS9" s="521"/>
      <c r="FAW9" s="521"/>
      <c r="FBA9" s="521"/>
      <c r="FBE9" s="521"/>
      <c r="FBI9" s="521"/>
      <c r="FBM9" s="521"/>
      <c r="FBQ9" s="521"/>
      <c r="FBU9" s="521"/>
      <c r="FBY9" s="521"/>
      <c r="FCC9" s="521"/>
      <c r="FCG9" s="521"/>
      <c r="FCK9" s="521"/>
      <c r="FCO9" s="521"/>
      <c r="FCS9" s="521"/>
      <c r="FCW9" s="521"/>
      <c r="FDA9" s="521"/>
      <c r="FDE9" s="521"/>
      <c r="FDI9" s="521"/>
      <c r="FDM9" s="521"/>
      <c r="FDQ9" s="521"/>
      <c r="FDU9" s="521"/>
      <c r="FDY9" s="521"/>
      <c r="FEC9" s="521"/>
      <c r="FEG9" s="521"/>
      <c r="FEK9" s="521"/>
      <c r="FEO9" s="521"/>
      <c r="FES9" s="521"/>
      <c r="FEW9" s="521"/>
      <c r="FFA9" s="521"/>
      <c r="FFE9" s="521"/>
      <c r="FFI9" s="521"/>
      <c r="FFM9" s="521"/>
      <c r="FFQ9" s="521"/>
      <c r="FFU9" s="521"/>
      <c r="FFY9" s="521"/>
      <c r="FGC9" s="521"/>
      <c r="FGG9" s="521"/>
      <c r="FGK9" s="521"/>
      <c r="FGO9" s="521"/>
      <c r="FGS9" s="521"/>
      <c r="FGW9" s="521"/>
      <c r="FHA9" s="521"/>
      <c r="FHE9" s="521"/>
      <c r="FHI9" s="521"/>
      <c r="FHM9" s="521"/>
      <c r="FHQ9" s="521"/>
      <c r="FHU9" s="521"/>
      <c r="FHY9" s="521"/>
      <c r="FIC9" s="521"/>
      <c r="FIG9" s="521"/>
      <c r="FIK9" s="521"/>
      <c r="FIO9" s="521"/>
      <c r="FIS9" s="521"/>
      <c r="FIW9" s="521"/>
      <c r="FJA9" s="521"/>
      <c r="FJE9" s="521"/>
      <c r="FJI9" s="521"/>
      <c r="FJM9" s="521"/>
      <c r="FJQ9" s="521"/>
      <c r="FJU9" s="521"/>
      <c r="FJY9" s="521"/>
      <c r="FKC9" s="521"/>
      <c r="FKG9" s="521"/>
      <c r="FKK9" s="521"/>
      <c r="FKO9" s="521"/>
      <c r="FKS9" s="521"/>
      <c r="FKW9" s="521"/>
      <c r="FLA9" s="521"/>
      <c r="FLE9" s="521"/>
      <c r="FLI9" s="521"/>
      <c r="FLM9" s="521"/>
      <c r="FLQ9" s="521"/>
      <c r="FLU9" s="521"/>
      <c r="FLY9" s="521"/>
      <c r="FMC9" s="521"/>
      <c r="FMG9" s="521"/>
      <c r="FMK9" s="521"/>
      <c r="FMO9" s="521"/>
      <c r="FMS9" s="521"/>
      <c r="FMW9" s="521"/>
      <c r="FNA9" s="521"/>
      <c r="FNE9" s="521"/>
      <c r="FNI9" s="521"/>
      <c r="FNM9" s="521"/>
      <c r="FNQ9" s="521"/>
      <c r="FNU9" s="521"/>
      <c r="FNY9" s="521"/>
      <c r="FOC9" s="521"/>
      <c r="FOG9" s="521"/>
      <c r="FOK9" s="521"/>
      <c r="FOO9" s="521"/>
      <c r="FOS9" s="521"/>
      <c r="FOW9" s="521"/>
      <c r="FPA9" s="521"/>
      <c r="FPE9" s="521"/>
      <c r="FPI9" s="521"/>
      <c r="FPM9" s="521"/>
      <c r="FPQ9" s="521"/>
      <c r="FPU9" s="521"/>
      <c r="FPY9" s="521"/>
      <c r="FQC9" s="521"/>
      <c r="FQG9" s="521"/>
      <c r="FQK9" s="521"/>
      <c r="FQO9" s="521"/>
      <c r="FQS9" s="521"/>
      <c r="FQW9" s="521"/>
      <c r="FRA9" s="521"/>
      <c r="FRE9" s="521"/>
      <c r="FRI9" s="521"/>
      <c r="FRM9" s="521"/>
      <c r="FRQ9" s="521"/>
      <c r="FRU9" s="521"/>
      <c r="FRY9" s="521"/>
      <c r="FSC9" s="521"/>
      <c r="FSG9" s="521"/>
      <c r="FSK9" s="521"/>
      <c r="FSO9" s="521"/>
      <c r="FSS9" s="521"/>
      <c r="FSW9" s="521"/>
      <c r="FTA9" s="521"/>
      <c r="FTE9" s="521"/>
      <c r="FTI9" s="521"/>
      <c r="FTM9" s="521"/>
      <c r="FTQ9" s="521"/>
      <c r="FTU9" s="521"/>
      <c r="FTY9" s="521"/>
      <c r="FUC9" s="521"/>
      <c r="FUG9" s="521"/>
      <c r="FUK9" s="521"/>
      <c r="FUO9" s="521"/>
      <c r="FUS9" s="521"/>
      <c r="FUW9" s="521"/>
      <c r="FVA9" s="521"/>
      <c r="FVE9" s="521"/>
      <c r="FVI9" s="521"/>
      <c r="FVM9" s="521"/>
      <c r="FVQ9" s="521"/>
      <c r="FVU9" s="521"/>
      <c r="FVY9" s="521"/>
      <c r="FWC9" s="521"/>
      <c r="FWG9" s="521"/>
      <c r="FWK9" s="521"/>
      <c r="FWO9" s="521"/>
      <c r="FWS9" s="521"/>
      <c r="FWW9" s="521"/>
      <c r="FXA9" s="521"/>
      <c r="FXE9" s="521"/>
      <c r="FXI9" s="521"/>
      <c r="FXM9" s="521"/>
      <c r="FXQ9" s="521"/>
      <c r="FXU9" s="521"/>
      <c r="FXY9" s="521"/>
      <c r="FYC9" s="521"/>
      <c r="FYG9" s="521"/>
      <c r="FYK9" s="521"/>
      <c r="FYO9" s="521"/>
      <c r="FYS9" s="521"/>
      <c r="FYW9" s="521"/>
      <c r="FZA9" s="521"/>
      <c r="FZE9" s="521"/>
      <c r="FZI9" s="521"/>
      <c r="FZM9" s="521"/>
      <c r="FZQ9" s="521"/>
      <c r="FZU9" s="521"/>
      <c r="FZY9" s="521"/>
      <c r="GAC9" s="521"/>
      <c r="GAG9" s="521"/>
      <c r="GAK9" s="521"/>
      <c r="GAO9" s="521"/>
      <c r="GAS9" s="521"/>
      <c r="GAW9" s="521"/>
      <c r="GBA9" s="521"/>
      <c r="GBE9" s="521"/>
      <c r="GBI9" s="521"/>
      <c r="GBM9" s="521"/>
      <c r="GBQ9" s="521"/>
      <c r="GBU9" s="521"/>
      <c r="GBY9" s="521"/>
      <c r="GCC9" s="521"/>
      <c r="GCG9" s="521"/>
      <c r="GCK9" s="521"/>
      <c r="GCO9" s="521"/>
      <c r="GCS9" s="521"/>
      <c r="GCW9" s="521"/>
      <c r="GDA9" s="521"/>
      <c r="GDE9" s="521"/>
      <c r="GDI9" s="521"/>
      <c r="GDM9" s="521"/>
      <c r="GDQ9" s="521"/>
      <c r="GDU9" s="521"/>
      <c r="GDY9" s="521"/>
      <c r="GEC9" s="521"/>
      <c r="GEG9" s="521"/>
      <c r="GEK9" s="521"/>
      <c r="GEO9" s="521"/>
      <c r="GES9" s="521"/>
      <c r="GEW9" s="521"/>
      <c r="GFA9" s="521"/>
      <c r="GFE9" s="521"/>
      <c r="GFI9" s="521"/>
      <c r="GFM9" s="521"/>
      <c r="GFQ9" s="521"/>
      <c r="GFU9" s="521"/>
      <c r="GFY9" s="521"/>
      <c r="GGC9" s="521"/>
      <c r="GGG9" s="521"/>
      <c r="GGK9" s="521"/>
      <c r="GGO9" s="521"/>
      <c r="GGS9" s="521"/>
      <c r="GGW9" s="521"/>
      <c r="GHA9" s="521"/>
      <c r="GHE9" s="521"/>
      <c r="GHI9" s="521"/>
      <c r="GHM9" s="521"/>
      <c r="GHQ9" s="521"/>
      <c r="GHU9" s="521"/>
      <c r="GHY9" s="521"/>
      <c r="GIC9" s="521"/>
      <c r="GIG9" s="521"/>
      <c r="GIK9" s="521"/>
      <c r="GIO9" s="521"/>
      <c r="GIS9" s="521"/>
      <c r="GIW9" s="521"/>
      <c r="GJA9" s="521"/>
      <c r="GJE9" s="521"/>
      <c r="GJI9" s="521"/>
      <c r="GJM9" s="521"/>
      <c r="GJQ9" s="521"/>
      <c r="GJU9" s="521"/>
      <c r="GJY9" s="521"/>
      <c r="GKC9" s="521"/>
      <c r="GKG9" s="521"/>
      <c r="GKK9" s="521"/>
      <c r="GKO9" s="521"/>
      <c r="GKS9" s="521"/>
      <c r="GKW9" s="521"/>
      <c r="GLA9" s="521"/>
      <c r="GLE9" s="521"/>
      <c r="GLI9" s="521"/>
      <c r="GLM9" s="521"/>
      <c r="GLQ9" s="521"/>
      <c r="GLU9" s="521"/>
      <c r="GLY9" s="521"/>
      <c r="GMC9" s="521"/>
      <c r="GMG9" s="521"/>
      <c r="GMK9" s="521"/>
      <c r="GMO9" s="521"/>
      <c r="GMS9" s="521"/>
      <c r="GMW9" s="521"/>
      <c r="GNA9" s="521"/>
      <c r="GNE9" s="521"/>
      <c r="GNI9" s="521"/>
      <c r="GNM9" s="521"/>
      <c r="GNQ9" s="521"/>
      <c r="GNU9" s="521"/>
      <c r="GNY9" s="521"/>
      <c r="GOC9" s="521"/>
      <c r="GOG9" s="521"/>
      <c r="GOK9" s="521"/>
      <c r="GOO9" s="521"/>
      <c r="GOS9" s="521"/>
      <c r="GOW9" s="521"/>
      <c r="GPA9" s="521"/>
      <c r="GPE9" s="521"/>
      <c r="GPI9" s="521"/>
      <c r="GPM9" s="521"/>
      <c r="GPQ9" s="521"/>
      <c r="GPU9" s="521"/>
      <c r="GPY9" s="521"/>
      <c r="GQC9" s="521"/>
      <c r="GQG9" s="521"/>
      <c r="GQK9" s="521"/>
      <c r="GQO9" s="521"/>
      <c r="GQS9" s="521"/>
      <c r="GQW9" s="521"/>
      <c r="GRA9" s="521"/>
      <c r="GRE9" s="521"/>
      <c r="GRI9" s="521"/>
      <c r="GRM9" s="521"/>
      <c r="GRQ9" s="521"/>
      <c r="GRU9" s="521"/>
      <c r="GRY9" s="521"/>
      <c r="GSC9" s="521"/>
      <c r="GSG9" s="521"/>
      <c r="GSK9" s="521"/>
      <c r="GSO9" s="521"/>
      <c r="GSS9" s="521"/>
      <c r="GSW9" s="521"/>
      <c r="GTA9" s="521"/>
      <c r="GTE9" s="521"/>
      <c r="GTI9" s="521"/>
      <c r="GTM9" s="521"/>
      <c r="GTQ9" s="521"/>
      <c r="GTU9" s="521"/>
      <c r="GTY9" s="521"/>
      <c r="GUC9" s="521"/>
      <c r="GUG9" s="521"/>
      <c r="GUK9" s="521"/>
      <c r="GUO9" s="521"/>
      <c r="GUS9" s="521"/>
      <c r="GUW9" s="521"/>
      <c r="GVA9" s="521"/>
      <c r="GVE9" s="521"/>
      <c r="GVI9" s="521"/>
      <c r="GVM9" s="521"/>
      <c r="GVQ9" s="521"/>
      <c r="GVU9" s="521"/>
      <c r="GVY9" s="521"/>
      <c r="GWC9" s="521"/>
      <c r="GWG9" s="521"/>
      <c r="GWK9" s="521"/>
      <c r="GWO9" s="521"/>
      <c r="GWS9" s="521"/>
      <c r="GWW9" s="521"/>
      <c r="GXA9" s="521"/>
      <c r="GXE9" s="521"/>
      <c r="GXI9" s="521"/>
      <c r="GXM9" s="521"/>
      <c r="GXQ9" s="521"/>
      <c r="GXU9" s="521"/>
      <c r="GXY9" s="521"/>
      <c r="GYC9" s="521"/>
      <c r="GYG9" s="521"/>
      <c r="GYK9" s="521"/>
      <c r="GYO9" s="521"/>
      <c r="GYS9" s="521"/>
      <c r="GYW9" s="521"/>
      <c r="GZA9" s="521"/>
      <c r="GZE9" s="521"/>
      <c r="GZI9" s="521"/>
      <c r="GZM9" s="521"/>
      <c r="GZQ9" s="521"/>
      <c r="GZU9" s="521"/>
      <c r="GZY9" s="521"/>
      <c r="HAC9" s="521"/>
      <c r="HAG9" s="521"/>
      <c r="HAK9" s="521"/>
      <c r="HAO9" s="521"/>
      <c r="HAS9" s="521"/>
      <c r="HAW9" s="521"/>
      <c r="HBA9" s="521"/>
      <c r="HBE9" s="521"/>
      <c r="HBI9" s="521"/>
      <c r="HBM9" s="521"/>
      <c r="HBQ9" s="521"/>
      <c r="HBU9" s="521"/>
      <c r="HBY9" s="521"/>
      <c r="HCC9" s="521"/>
      <c r="HCG9" s="521"/>
      <c r="HCK9" s="521"/>
      <c r="HCO9" s="521"/>
      <c r="HCS9" s="521"/>
      <c r="HCW9" s="521"/>
      <c r="HDA9" s="521"/>
      <c r="HDE9" s="521"/>
      <c r="HDI9" s="521"/>
      <c r="HDM9" s="521"/>
      <c r="HDQ9" s="521"/>
      <c r="HDU9" s="521"/>
      <c r="HDY9" s="521"/>
      <c r="HEC9" s="521"/>
      <c r="HEG9" s="521"/>
      <c r="HEK9" s="521"/>
      <c r="HEO9" s="521"/>
      <c r="HES9" s="521"/>
      <c r="HEW9" s="521"/>
      <c r="HFA9" s="521"/>
      <c r="HFE9" s="521"/>
      <c r="HFI9" s="521"/>
      <c r="HFM9" s="521"/>
      <c r="HFQ9" s="521"/>
      <c r="HFU9" s="521"/>
      <c r="HFY9" s="521"/>
      <c r="HGC9" s="521"/>
      <c r="HGG9" s="521"/>
      <c r="HGK9" s="521"/>
      <c r="HGO9" s="521"/>
      <c r="HGS9" s="521"/>
      <c r="HGW9" s="521"/>
      <c r="HHA9" s="521"/>
      <c r="HHE9" s="521"/>
      <c r="HHI9" s="521"/>
      <c r="HHM9" s="521"/>
      <c r="HHQ9" s="521"/>
      <c r="HHU9" s="521"/>
      <c r="HHY9" s="521"/>
      <c r="HIC9" s="521"/>
      <c r="HIG9" s="521"/>
      <c r="HIK9" s="521"/>
      <c r="HIO9" s="521"/>
      <c r="HIS9" s="521"/>
      <c r="HIW9" s="521"/>
      <c r="HJA9" s="521"/>
      <c r="HJE9" s="521"/>
      <c r="HJI9" s="521"/>
      <c r="HJM9" s="521"/>
      <c r="HJQ9" s="521"/>
      <c r="HJU9" s="521"/>
      <c r="HJY9" s="521"/>
      <c r="HKC9" s="521"/>
      <c r="HKG9" s="521"/>
      <c r="HKK9" s="521"/>
      <c r="HKO9" s="521"/>
      <c r="HKS9" s="521"/>
      <c r="HKW9" s="521"/>
      <c r="HLA9" s="521"/>
      <c r="HLE9" s="521"/>
      <c r="HLI9" s="521"/>
      <c r="HLM9" s="521"/>
      <c r="HLQ9" s="521"/>
      <c r="HLU9" s="521"/>
      <c r="HLY9" s="521"/>
      <c r="HMC9" s="521"/>
      <c r="HMG9" s="521"/>
      <c r="HMK9" s="521"/>
      <c r="HMO9" s="521"/>
      <c r="HMS9" s="521"/>
      <c r="HMW9" s="521"/>
      <c r="HNA9" s="521"/>
      <c r="HNE9" s="521"/>
      <c r="HNI9" s="521"/>
      <c r="HNM9" s="521"/>
      <c r="HNQ9" s="521"/>
      <c r="HNU9" s="521"/>
      <c r="HNY9" s="521"/>
      <c r="HOC9" s="521"/>
      <c r="HOG9" s="521"/>
      <c r="HOK9" s="521"/>
      <c r="HOO9" s="521"/>
      <c r="HOS9" s="521"/>
      <c r="HOW9" s="521"/>
      <c r="HPA9" s="521"/>
      <c r="HPE9" s="521"/>
      <c r="HPI9" s="521"/>
      <c r="HPM9" s="521"/>
      <c r="HPQ9" s="521"/>
      <c r="HPU9" s="521"/>
      <c r="HPY9" s="521"/>
      <c r="HQC9" s="521"/>
      <c r="HQG9" s="521"/>
      <c r="HQK9" s="521"/>
      <c r="HQO9" s="521"/>
      <c r="HQS9" s="521"/>
      <c r="HQW9" s="521"/>
      <c r="HRA9" s="521"/>
      <c r="HRE9" s="521"/>
      <c r="HRI9" s="521"/>
      <c r="HRM9" s="521"/>
      <c r="HRQ9" s="521"/>
      <c r="HRU9" s="521"/>
      <c r="HRY9" s="521"/>
      <c r="HSC9" s="521"/>
      <c r="HSG9" s="521"/>
      <c r="HSK9" s="521"/>
      <c r="HSO9" s="521"/>
      <c r="HSS9" s="521"/>
      <c r="HSW9" s="521"/>
      <c r="HTA9" s="521"/>
      <c r="HTE9" s="521"/>
      <c r="HTI9" s="521"/>
      <c r="HTM9" s="521"/>
      <c r="HTQ9" s="521"/>
      <c r="HTU9" s="521"/>
      <c r="HTY9" s="521"/>
      <c r="HUC9" s="521"/>
      <c r="HUG9" s="521"/>
      <c r="HUK9" s="521"/>
      <c r="HUO9" s="521"/>
      <c r="HUS9" s="521"/>
      <c r="HUW9" s="521"/>
      <c r="HVA9" s="521"/>
      <c r="HVE9" s="521"/>
      <c r="HVI9" s="521"/>
      <c r="HVM9" s="521"/>
      <c r="HVQ9" s="521"/>
      <c r="HVU9" s="521"/>
      <c r="HVY9" s="521"/>
      <c r="HWC9" s="521"/>
      <c r="HWG9" s="521"/>
      <c r="HWK9" s="521"/>
      <c r="HWO9" s="521"/>
      <c r="HWS9" s="521"/>
      <c r="HWW9" s="521"/>
      <c r="HXA9" s="521"/>
      <c r="HXE9" s="521"/>
      <c r="HXI9" s="521"/>
      <c r="HXM9" s="521"/>
      <c r="HXQ9" s="521"/>
      <c r="HXU9" s="521"/>
      <c r="HXY9" s="521"/>
      <c r="HYC9" s="521"/>
      <c r="HYG9" s="521"/>
      <c r="HYK9" s="521"/>
      <c r="HYO9" s="521"/>
      <c r="HYS9" s="521"/>
      <c r="HYW9" s="521"/>
      <c r="HZA9" s="521"/>
      <c r="HZE9" s="521"/>
      <c r="HZI9" s="521"/>
      <c r="HZM9" s="521"/>
      <c r="HZQ9" s="521"/>
      <c r="HZU9" s="521"/>
      <c r="HZY9" s="521"/>
      <c r="IAC9" s="521"/>
      <c r="IAG9" s="521"/>
      <c r="IAK9" s="521"/>
      <c r="IAO9" s="521"/>
      <c r="IAS9" s="521"/>
      <c r="IAW9" s="521"/>
      <c r="IBA9" s="521"/>
      <c r="IBE9" s="521"/>
      <c r="IBI9" s="521"/>
      <c r="IBM9" s="521"/>
      <c r="IBQ9" s="521"/>
      <c r="IBU9" s="521"/>
      <c r="IBY9" s="521"/>
      <c r="ICC9" s="521"/>
      <c r="ICG9" s="521"/>
      <c r="ICK9" s="521"/>
      <c r="ICO9" s="521"/>
      <c r="ICS9" s="521"/>
      <c r="ICW9" s="521"/>
      <c r="IDA9" s="521"/>
      <c r="IDE9" s="521"/>
      <c r="IDI9" s="521"/>
      <c r="IDM9" s="521"/>
      <c r="IDQ9" s="521"/>
      <c r="IDU9" s="521"/>
      <c r="IDY9" s="521"/>
      <c r="IEC9" s="521"/>
      <c r="IEG9" s="521"/>
      <c r="IEK9" s="521"/>
      <c r="IEO9" s="521"/>
      <c r="IES9" s="521"/>
      <c r="IEW9" s="521"/>
      <c r="IFA9" s="521"/>
      <c r="IFE9" s="521"/>
      <c r="IFI9" s="521"/>
      <c r="IFM9" s="521"/>
      <c r="IFQ9" s="521"/>
      <c r="IFU9" s="521"/>
      <c r="IFY9" s="521"/>
      <c r="IGC9" s="521"/>
      <c r="IGG9" s="521"/>
      <c r="IGK9" s="521"/>
      <c r="IGO9" s="521"/>
      <c r="IGS9" s="521"/>
      <c r="IGW9" s="521"/>
      <c r="IHA9" s="521"/>
      <c r="IHE9" s="521"/>
      <c r="IHI9" s="521"/>
      <c r="IHM9" s="521"/>
      <c r="IHQ9" s="521"/>
      <c r="IHU9" s="521"/>
      <c r="IHY9" s="521"/>
      <c r="IIC9" s="521"/>
      <c r="IIG9" s="521"/>
      <c r="IIK9" s="521"/>
      <c r="IIO9" s="521"/>
      <c r="IIS9" s="521"/>
      <c r="IIW9" s="521"/>
      <c r="IJA9" s="521"/>
      <c r="IJE9" s="521"/>
      <c r="IJI9" s="521"/>
      <c r="IJM9" s="521"/>
      <c r="IJQ9" s="521"/>
      <c r="IJU9" s="521"/>
      <c r="IJY9" s="521"/>
      <c r="IKC9" s="521"/>
      <c r="IKG9" s="521"/>
      <c r="IKK9" s="521"/>
      <c r="IKO9" s="521"/>
      <c r="IKS9" s="521"/>
      <c r="IKW9" s="521"/>
      <c r="ILA9" s="521"/>
      <c r="ILE9" s="521"/>
      <c r="ILI9" s="521"/>
      <c r="ILM9" s="521"/>
      <c r="ILQ9" s="521"/>
      <c r="ILU9" s="521"/>
      <c r="ILY9" s="521"/>
      <c r="IMC9" s="521"/>
      <c r="IMG9" s="521"/>
      <c r="IMK9" s="521"/>
      <c r="IMO9" s="521"/>
      <c r="IMS9" s="521"/>
      <c r="IMW9" s="521"/>
      <c r="INA9" s="521"/>
      <c r="INE9" s="521"/>
      <c r="INI9" s="521"/>
      <c r="INM9" s="521"/>
      <c r="INQ9" s="521"/>
      <c r="INU9" s="521"/>
      <c r="INY9" s="521"/>
      <c r="IOC9" s="521"/>
      <c r="IOG9" s="521"/>
      <c r="IOK9" s="521"/>
      <c r="IOO9" s="521"/>
      <c r="IOS9" s="521"/>
      <c r="IOW9" s="521"/>
      <c r="IPA9" s="521"/>
      <c r="IPE9" s="521"/>
      <c r="IPI9" s="521"/>
      <c r="IPM9" s="521"/>
      <c r="IPQ9" s="521"/>
      <c r="IPU9" s="521"/>
      <c r="IPY9" s="521"/>
      <c r="IQC9" s="521"/>
      <c r="IQG9" s="521"/>
      <c r="IQK9" s="521"/>
      <c r="IQO9" s="521"/>
      <c r="IQS9" s="521"/>
      <c r="IQW9" s="521"/>
      <c r="IRA9" s="521"/>
      <c r="IRE9" s="521"/>
      <c r="IRI9" s="521"/>
      <c r="IRM9" s="521"/>
      <c r="IRQ9" s="521"/>
      <c r="IRU9" s="521"/>
      <c r="IRY9" s="521"/>
      <c r="ISC9" s="521"/>
      <c r="ISG9" s="521"/>
      <c r="ISK9" s="521"/>
      <c r="ISO9" s="521"/>
      <c r="ISS9" s="521"/>
      <c r="ISW9" s="521"/>
      <c r="ITA9" s="521"/>
      <c r="ITE9" s="521"/>
      <c r="ITI9" s="521"/>
      <c r="ITM9" s="521"/>
      <c r="ITQ9" s="521"/>
      <c r="ITU9" s="521"/>
      <c r="ITY9" s="521"/>
      <c r="IUC9" s="521"/>
      <c r="IUG9" s="521"/>
      <c r="IUK9" s="521"/>
      <c r="IUO9" s="521"/>
      <c r="IUS9" s="521"/>
      <c r="IUW9" s="521"/>
      <c r="IVA9" s="521"/>
      <c r="IVE9" s="521"/>
      <c r="IVI9" s="521"/>
      <c r="IVM9" s="521"/>
      <c r="IVQ9" s="521"/>
      <c r="IVU9" s="521"/>
      <c r="IVY9" s="521"/>
      <c r="IWC9" s="521"/>
      <c r="IWG9" s="521"/>
      <c r="IWK9" s="521"/>
      <c r="IWO9" s="521"/>
      <c r="IWS9" s="521"/>
      <c r="IWW9" s="521"/>
      <c r="IXA9" s="521"/>
      <c r="IXE9" s="521"/>
      <c r="IXI9" s="521"/>
      <c r="IXM9" s="521"/>
      <c r="IXQ9" s="521"/>
      <c r="IXU9" s="521"/>
      <c r="IXY9" s="521"/>
      <c r="IYC9" s="521"/>
      <c r="IYG9" s="521"/>
      <c r="IYK9" s="521"/>
      <c r="IYO9" s="521"/>
      <c r="IYS9" s="521"/>
      <c r="IYW9" s="521"/>
      <c r="IZA9" s="521"/>
      <c r="IZE9" s="521"/>
      <c r="IZI9" s="521"/>
      <c r="IZM9" s="521"/>
      <c r="IZQ9" s="521"/>
      <c r="IZU9" s="521"/>
      <c r="IZY9" s="521"/>
      <c r="JAC9" s="521"/>
      <c r="JAG9" s="521"/>
      <c r="JAK9" s="521"/>
      <c r="JAO9" s="521"/>
      <c r="JAS9" s="521"/>
      <c r="JAW9" s="521"/>
      <c r="JBA9" s="521"/>
      <c r="JBE9" s="521"/>
      <c r="JBI9" s="521"/>
      <c r="JBM9" s="521"/>
      <c r="JBQ9" s="521"/>
      <c r="JBU9" s="521"/>
      <c r="JBY9" s="521"/>
      <c r="JCC9" s="521"/>
      <c r="JCG9" s="521"/>
      <c r="JCK9" s="521"/>
      <c r="JCO9" s="521"/>
      <c r="JCS9" s="521"/>
      <c r="JCW9" s="521"/>
      <c r="JDA9" s="521"/>
      <c r="JDE9" s="521"/>
      <c r="JDI9" s="521"/>
      <c r="JDM9" s="521"/>
      <c r="JDQ9" s="521"/>
      <c r="JDU9" s="521"/>
      <c r="JDY9" s="521"/>
      <c r="JEC9" s="521"/>
      <c r="JEG9" s="521"/>
      <c r="JEK9" s="521"/>
      <c r="JEO9" s="521"/>
      <c r="JES9" s="521"/>
      <c r="JEW9" s="521"/>
      <c r="JFA9" s="521"/>
      <c r="JFE9" s="521"/>
      <c r="JFI9" s="521"/>
      <c r="JFM9" s="521"/>
      <c r="JFQ9" s="521"/>
      <c r="JFU9" s="521"/>
      <c r="JFY9" s="521"/>
      <c r="JGC9" s="521"/>
      <c r="JGG9" s="521"/>
      <c r="JGK9" s="521"/>
      <c r="JGO9" s="521"/>
      <c r="JGS9" s="521"/>
      <c r="JGW9" s="521"/>
      <c r="JHA9" s="521"/>
      <c r="JHE9" s="521"/>
      <c r="JHI9" s="521"/>
      <c r="JHM9" s="521"/>
      <c r="JHQ9" s="521"/>
      <c r="JHU9" s="521"/>
      <c r="JHY9" s="521"/>
      <c r="JIC9" s="521"/>
      <c r="JIG9" s="521"/>
      <c r="JIK9" s="521"/>
      <c r="JIO9" s="521"/>
      <c r="JIS9" s="521"/>
      <c r="JIW9" s="521"/>
      <c r="JJA9" s="521"/>
      <c r="JJE9" s="521"/>
      <c r="JJI9" s="521"/>
      <c r="JJM9" s="521"/>
      <c r="JJQ9" s="521"/>
      <c r="JJU9" s="521"/>
      <c r="JJY9" s="521"/>
      <c r="JKC9" s="521"/>
      <c r="JKG9" s="521"/>
      <c r="JKK9" s="521"/>
      <c r="JKO9" s="521"/>
      <c r="JKS9" s="521"/>
      <c r="JKW9" s="521"/>
      <c r="JLA9" s="521"/>
      <c r="JLE9" s="521"/>
      <c r="JLI9" s="521"/>
      <c r="JLM9" s="521"/>
      <c r="JLQ9" s="521"/>
      <c r="JLU9" s="521"/>
      <c r="JLY9" s="521"/>
      <c r="JMC9" s="521"/>
      <c r="JMG9" s="521"/>
      <c r="JMK9" s="521"/>
      <c r="JMO9" s="521"/>
      <c r="JMS9" s="521"/>
      <c r="JMW9" s="521"/>
      <c r="JNA9" s="521"/>
      <c r="JNE9" s="521"/>
      <c r="JNI9" s="521"/>
      <c r="JNM9" s="521"/>
      <c r="JNQ9" s="521"/>
      <c r="JNU9" s="521"/>
      <c r="JNY9" s="521"/>
      <c r="JOC9" s="521"/>
      <c r="JOG9" s="521"/>
      <c r="JOK9" s="521"/>
      <c r="JOO9" s="521"/>
      <c r="JOS9" s="521"/>
      <c r="JOW9" s="521"/>
      <c r="JPA9" s="521"/>
      <c r="JPE9" s="521"/>
      <c r="JPI9" s="521"/>
      <c r="JPM9" s="521"/>
      <c r="JPQ9" s="521"/>
      <c r="JPU9" s="521"/>
      <c r="JPY9" s="521"/>
      <c r="JQC9" s="521"/>
      <c r="JQG9" s="521"/>
      <c r="JQK9" s="521"/>
      <c r="JQO9" s="521"/>
      <c r="JQS9" s="521"/>
      <c r="JQW9" s="521"/>
      <c r="JRA9" s="521"/>
      <c r="JRE9" s="521"/>
      <c r="JRI9" s="521"/>
      <c r="JRM9" s="521"/>
      <c r="JRQ9" s="521"/>
      <c r="JRU9" s="521"/>
      <c r="JRY9" s="521"/>
      <c r="JSC9" s="521"/>
      <c r="JSG9" s="521"/>
      <c r="JSK9" s="521"/>
      <c r="JSO9" s="521"/>
      <c r="JSS9" s="521"/>
      <c r="JSW9" s="521"/>
      <c r="JTA9" s="521"/>
      <c r="JTE9" s="521"/>
      <c r="JTI9" s="521"/>
      <c r="JTM9" s="521"/>
      <c r="JTQ9" s="521"/>
      <c r="JTU9" s="521"/>
      <c r="JTY9" s="521"/>
      <c r="JUC9" s="521"/>
      <c r="JUG9" s="521"/>
      <c r="JUK9" s="521"/>
      <c r="JUO9" s="521"/>
      <c r="JUS9" s="521"/>
      <c r="JUW9" s="521"/>
      <c r="JVA9" s="521"/>
      <c r="JVE9" s="521"/>
      <c r="JVI9" s="521"/>
      <c r="JVM9" s="521"/>
      <c r="JVQ9" s="521"/>
      <c r="JVU9" s="521"/>
      <c r="JVY9" s="521"/>
      <c r="JWC9" s="521"/>
      <c r="JWG9" s="521"/>
      <c r="JWK9" s="521"/>
      <c r="JWO9" s="521"/>
      <c r="JWS9" s="521"/>
      <c r="JWW9" s="521"/>
      <c r="JXA9" s="521"/>
      <c r="JXE9" s="521"/>
      <c r="JXI9" s="521"/>
      <c r="JXM9" s="521"/>
      <c r="JXQ9" s="521"/>
      <c r="JXU9" s="521"/>
      <c r="JXY9" s="521"/>
      <c r="JYC9" s="521"/>
      <c r="JYG9" s="521"/>
      <c r="JYK9" s="521"/>
      <c r="JYO9" s="521"/>
      <c r="JYS9" s="521"/>
      <c r="JYW9" s="521"/>
      <c r="JZA9" s="521"/>
      <c r="JZE9" s="521"/>
      <c r="JZI9" s="521"/>
      <c r="JZM9" s="521"/>
      <c r="JZQ9" s="521"/>
      <c r="JZU9" s="521"/>
      <c r="JZY9" s="521"/>
      <c r="KAC9" s="521"/>
      <c r="KAG9" s="521"/>
      <c r="KAK9" s="521"/>
      <c r="KAO9" s="521"/>
      <c r="KAS9" s="521"/>
      <c r="KAW9" s="521"/>
      <c r="KBA9" s="521"/>
      <c r="KBE9" s="521"/>
      <c r="KBI9" s="521"/>
      <c r="KBM9" s="521"/>
      <c r="KBQ9" s="521"/>
      <c r="KBU9" s="521"/>
      <c r="KBY9" s="521"/>
      <c r="KCC9" s="521"/>
      <c r="KCG9" s="521"/>
      <c r="KCK9" s="521"/>
      <c r="KCO9" s="521"/>
      <c r="KCS9" s="521"/>
      <c r="KCW9" s="521"/>
      <c r="KDA9" s="521"/>
      <c r="KDE9" s="521"/>
      <c r="KDI9" s="521"/>
      <c r="KDM9" s="521"/>
      <c r="KDQ9" s="521"/>
      <c r="KDU9" s="521"/>
      <c r="KDY9" s="521"/>
      <c r="KEC9" s="521"/>
      <c r="KEG9" s="521"/>
      <c r="KEK9" s="521"/>
      <c r="KEO9" s="521"/>
      <c r="KES9" s="521"/>
      <c r="KEW9" s="521"/>
      <c r="KFA9" s="521"/>
      <c r="KFE9" s="521"/>
      <c r="KFI9" s="521"/>
      <c r="KFM9" s="521"/>
      <c r="KFQ9" s="521"/>
      <c r="KFU9" s="521"/>
      <c r="KFY9" s="521"/>
      <c r="KGC9" s="521"/>
      <c r="KGG9" s="521"/>
      <c r="KGK9" s="521"/>
      <c r="KGO9" s="521"/>
      <c r="KGS9" s="521"/>
      <c r="KGW9" s="521"/>
      <c r="KHA9" s="521"/>
      <c r="KHE9" s="521"/>
      <c r="KHI9" s="521"/>
      <c r="KHM9" s="521"/>
      <c r="KHQ9" s="521"/>
      <c r="KHU9" s="521"/>
      <c r="KHY9" s="521"/>
      <c r="KIC9" s="521"/>
      <c r="KIG9" s="521"/>
      <c r="KIK9" s="521"/>
      <c r="KIO9" s="521"/>
      <c r="KIS9" s="521"/>
      <c r="KIW9" s="521"/>
      <c r="KJA9" s="521"/>
      <c r="KJE9" s="521"/>
      <c r="KJI9" s="521"/>
      <c r="KJM9" s="521"/>
      <c r="KJQ9" s="521"/>
      <c r="KJU9" s="521"/>
      <c r="KJY9" s="521"/>
      <c r="KKC9" s="521"/>
      <c r="KKG9" s="521"/>
      <c r="KKK9" s="521"/>
      <c r="KKO9" s="521"/>
      <c r="KKS9" s="521"/>
      <c r="KKW9" s="521"/>
      <c r="KLA9" s="521"/>
      <c r="KLE9" s="521"/>
      <c r="KLI9" s="521"/>
      <c r="KLM9" s="521"/>
      <c r="KLQ9" s="521"/>
      <c r="KLU9" s="521"/>
      <c r="KLY9" s="521"/>
      <c r="KMC9" s="521"/>
      <c r="KMG9" s="521"/>
      <c r="KMK9" s="521"/>
      <c r="KMO9" s="521"/>
      <c r="KMS9" s="521"/>
      <c r="KMW9" s="521"/>
      <c r="KNA9" s="521"/>
      <c r="KNE9" s="521"/>
      <c r="KNI9" s="521"/>
      <c r="KNM9" s="521"/>
      <c r="KNQ9" s="521"/>
      <c r="KNU9" s="521"/>
      <c r="KNY9" s="521"/>
      <c r="KOC9" s="521"/>
      <c r="KOG9" s="521"/>
      <c r="KOK9" s="521"/>
      <c r="KOO9" s="521"/>
      <c r="KOS9" s="521"/>
      <c r="KOW9" s="521"/>
      <c r="KPA9" s="521"/>
      <c r="KPE9" s="521"/>
      <c r="KPI9" s="521"/>
      <c r="KPM9" s="521"/>
      <c r="KPQ9" s="521"/>
      <c r="KPU9" s="521"/>
      <c r="KPY9" s="521"/>
      <c r="KQC9" s="521"/>
      <c r="KQG9" s="521"/>
      <c r="KQK9" s="521"/>
      <c r="KQO9" s="521"/>
      <c r="KQS9" s="521"/>
      <c r="KQW9" s="521"/>
      <c r="KRA9" s="521"/>
      <c r="KRE9" s="521"/>
      <c r="KRI9" s="521"/>
      <c r="KRM9" s="521"/>
      <c r="KRQ9" s="521"/>
      <c r="KRU9" s="521"/>
      <c r="KRY9" s="521"/>
      <c r="KSC9" s="521"/>
      <c r="KSG9" s="521"/>
      <c r="KSK9" s="521"/>
      <c r="KSO9" s="521"/>
      <c r="KSS9" s="521"/>
      <c r="KSW9" s="521"/>
      <c r="KTA9" s="521"/>
      <c r="KTE9" s="521"/>
      <c r="KTI9" s="521"/>
      <c r="KTM9" s="521"/>
      <c r="KTQ9" s="521"/>
      <c r="KTU9" s="521"/>
      <c r="KTY9" s="521"/>
      <c r="KUC9" s="521"/>
      <c r="KUG9" s="521"/>
      <c r="KUK9" s="521"/>
      <c r="KUO9" s="521"/>
      <c r="KUS9" s="521"/>
      <c r="KUW9" s="521"/>
      <c r="KVA9" s="521"/>
      <c r="KVE9" s="521"/>
      <c r="KVI9" s="521"/>
      <c r="KVM9" s="521"/>
      <c r="KVQ9" s="521"/>
      <c r="KVU9" s="521"/>
      <c r="KVY9" s="521"/>
      <c r="KWC9" s="521"/>
      <c r="KWG9" s="521"/>
      <c r="KWK9" s="521"/>
      <c r="KWO9" s="521"/>
      <c r="KWS9" s="521"/>
      <c r="KWW9" s="521"/>
      <c r="KXA9" s="521"/>
      <c r="KXE9" s="521"/>
      <c r="KXI9" s="521"/>
      <c r="KXM9" s="521"/>
      <c r="KXQ9" s="521"/>
      <c r="KXU9" s="521"/>
      <c r="KXY9" s="521"/>
      <c r="KYC9" s="521"/>
      <c r="KYG9" s="521"/>
      <c r="KYK9" s="521"/>
      <c r="KYO9" s="521"/>
      <c r="KYS9" s="521"/>
      <c r="KYW9" s="521"/>
      <c r="KZA9" s="521"/>
      <c r="KZE9" s="521"/>
      <c r="KZI9" s="521"/>
      <c r="KZM9" s="521"/>
      <c r="KZQ9" s="521"/>
      <c r="KZU9" s="521"/>
      <c r="KZY9" s="521"/>
      <c r="LAC9" s="521"/>
      <c r="LAG9" s="521"/>
      <c r="LAK9" s="521"/>
      <c r="LAO9" s="521"/>
      <c r="LAS9" s="521"/>
      <c r="LAW9" s="521"/>
      <c r="LBA9" s="521"/>
      <c r="LBE9" s="521"/>
      <c r="LBI9" s="521"/>
      <c r="LBM9" s="521"/>
      <c r="LBQ9" s="521"/>
      <c r="LBU9" s="521"/>
      <c r="LBY9" s="521"/>
      <c r="LCC9" s="521"/>
      <c r="LCG9" s="521"/>
      <c r="LCK9" s="521"/>
      <c r="LCO9" s="521"/>
      <c r="LCS9" s="521"/>
      <c r="LCW9" s="521"/>
      <c r="LDA9" s="521"/>
      <c r="LDE9" s="521"/>
      <c r="LDI9" s="521"/>
      <c r="LDM9" s="521"/>
      <c r="LDQ9" s="521"/>
      <c r="LDU9" s="521"/>
      <c r="LDY9" s="521"/>
      <c r="LEC9" s="521"/>
      <c r="LEG9" s="521"/>
      <c r="LEK9" s="521"/>
      <c r="LEO9" s="521"/>
      <c r="LES9" s="521"/>
      <c r="LEW9" s="521"/>
      <c r="LFA9" s="521"/>
      <c r="LFE9" s="521"/>
      <c r="LFI9" s="521"/>
      <c r="LFM9" s="521"/>
      <c r="LFQ9" s="521"/>
      <c r="LFU9" s="521"/>
      <c r="LFY9" s="521"/>
      <c r="LGC9" s="521"/>
      <c r="LGG9" s="521"/>
      <c r="LGK9" s="521"/>
      <c r="LGO9" s="521"/>
      <c r="LGS9" s="521"/>
      <c r="LGW9" s="521"/>
      <c r="LHA9" s="521"/>
      <c r="LHE9" s="521"/>
      <c r="LHI9" s="521"/>
      <c r="LHM9" s="521"/>
      <c r="LHQ9" s="521"/>
      <c r="LHU9" s="521"/>
      <c r="LHY9" s="521"/>
      <c r="LIC9" s="521"/>
      <c r="LIG9" s="521"/>
      <c r="LIK9" s="521"/>
      <c r="LIO9" s="521"/>
      <c r="LIS9" s="521"/>
      <c r="LIW9" s="521"/>
      <c r="LJA9" s="521"/>
      <c r="LJE9" s="521"/>
      <c r="LJI9" s="521"/>
      <c r="LJM9" s="521"/>
      <c r="LJQ9" s="521"/>
      <c r="LJU9" s="521"/>
      <c r="LJY9" s="521"/>
      <c r="LKC9" s="521"/>
      <c r="LKG9" s="521"/>
      <c r="LKK9" s="521"/>
      <c r="LKO9" s="521"/>
      <c r="LKS9" s="521"/>
      <c r="LKW9" s="521"/>
      <c r="LLA9" s="521"/>
      <c r="LLE9" s="521"/>
      <c r="LLI9" s="521"/>
      <c r="LLM9" s="521"/>
      <c r="LLQ9" s="521"/>
      <c r="LLU9" s="521"/>
      <c r="LLY9" s="521"/>
      <c r="LMC9" s="521"/>
      <c r="LMG9" s="521"/>
      <c r="LMK9" s="521"/>
      <c r="LMO9" s="521"/>
      <c r="LMS9" s="521"/>
      <c r="LMW9" s="521"/>
      <c r="LNA9" s="521"/>
      <c r="LNE9" s="521"/>
      <c r="LNI9" s="521"/>
      <c r="LNM9" s="521"/>
      <c r="LNQ9" s="521"/>
      <c r="LNU9" s="521"/>
      <c r="LNY9" s="521"/>
      <c r="LOC9" s="521"/>
      <c r="LOG9" s="521"/>
      <c r="LOK9" s="521"/>
      <c r="LOO9" s="521"/>
      <c r="LOS9" s="521"/>
      <c r="LOW9" s="521"/>
      <c r="LPA9" s="521"/>
      <c r="LPE9" s="521"/>
      <c r="LPI9" s="521"/>
      <c r="LPM9" s="521"/>
      <c r="LPQ9" s="521"/>
      <c r="LPU9" s="521"/>
      <c r="LPY9" s="521"/>
      <c r="LQC9" s="521"/>
      <c r="LQG9" s="521"/>
      <c r="LQK9" s="521"/>
      <c r="LQO9" s="521"/>
      <c r="LQS9" s="521"/>
      <c r="LQW9" s="521"/>
      <c r="LRA9" s="521"/>
      <c r="LRE9" s="521"/>
      <c r="LRI9" s="521"/>
      <c r="LRM9" s="521"/>
      <c r="LRQ9" s="521"/>
      <c r="LRU9" s="521"/>
      <c r="LRY9" s="521"/>
      <c r="LSC9" s="521"/>
      <c r="LSG9" s="521"/>
      <c r="LSK9" s="521"/>
      <c r="LSO9" s="521"/>
      <c r="LSS9" s="521"/>
      <c r="LSW9" s="521"/>
      <c r="LTA9" s="521"/>
      <c r="LTE9" s="521"/>
      <c r="LTI9" s="521"/>
      <c r="LTM9" s="521"/>
      <c r="LTQ9" s="521"/>
      <c r="LTU9" s="521"/>
      <c r="LTY9" s="521"/>
      <c r="LUC9" s="521"/>
      <c r="LUG9" s="521"/>
      <c r="LUK9" s="521"/>
      <c r="LUO9" s="521"/>
      <c r="LUS9" s="521"/>
      <c r="LUW9" s="521"/>
      <c r="LVA9" s="521"/>
      <c r="LVE9" s="521"/>
      <c r="LVI9" s="521"/>
      <c r="LVM9" s="521"/>
      <c r="LVQ9" s="521"/>
      <c r="LVU9" s="521"/>
      <c r="LVY9" s="521"/>
      <c r="LWC9" s="521"/>
      <c r="LWG9" s="521"/>
      <c r="LWK9" s="521"/>
      <c r="LWO9" s="521"/>
      <c r="LWS9" s="521"/>
      <c r="LWW9" s="521"/>
      <c r="LXA9" s="521"/>
      <c r="LXE9" s="521"/>
      <c r="LXI9" s="521"/>
      <c r="LXM9" s="521"/>
      <c r="LXQ9" s="521"/>
      <c r="LXU9" s="521"/>
      <c r="LXY9" s="521"/>
      <c r="LYC9" s="521"/>
      <c r="LYG9" s="521"/>
      <c r="LYK9" s="521"/>
      <c r="LYO9" s="521"/>
      <c r="LYS9" s="521"/>
      <c r="LYW9" s="521"/>
      <c r="LZA9" s="521"/>
      <c r="LZE9" s="521"/>
      <c r="LZI9" s="521"/>
      <c r="LZM9" s="521"/>
      <c r="LZQ9" s="521"/>
      <c r="LZU9" s="521"/>
      <c r="LZY9" s="521"/>
      <c r="MAC9" s="521"/>
      <c r="MAG9" s="521"/>
      <c r="MAK9" s="521"/>
      <c r="MAO9" s="521"/>
      <c r="MAS9" s="521"/>
      <c r="MAW9" s="521"/>
      <c r="MBA9" s="521"/>
      <c r="MBE9" s="521"/>
      <c r="MBI9" s="521"/>
      <c r="MBM9" s="521"/>
      <c r="MBQ9" s="521"/>
      <c r="MBU9" s="521"/>
      <c r="MBY9" s="521"/>
      <c r="MCC9" s="521"/>
      <c r="MCG9" s="521"/>
      <c r="MCK9" s="521"/>
      <c r="MCO9" s="521"/>
      <c r="MCS9" s="521"/>
      <c r="MCW9" s="521"/>
      <c r="MDA9" s="521"/>
      <c r="MDE9" s="521"/>
      <c r="MDI9" s="521"/>
      <c r="MDM9" s="521"/>
      <c r="MDQ9" s="521"/>
      <c r="MDU9" s="521"/>
      <c r="MDY9" s="521"/>
      <c r="MEC9" s="521"/>
      <c r="MEG9" s="521"/>
      <c r="MEK9" s="521"/>
      <c r="MEO9" s="521"/>
      <c r="MES9" s="521"/>
      <c r="MEW9" s="521"/>
      <c r="MFA9" s="521"/>
      <c r="MFE9" s="521"/>
      <c r="MFI9" s="521"/>
      <c r="MFM9" s="521"/>
      <c r="MFQ9" s="521"/>
      <c r="MFU9" s="521"/>
      <c r="MFY9" s="521"/>
      <c r="MGC9" s="521"/>
      <c r="MGG9" s="521"/>
      <c r="MGK9" s="521"/>
      <c r="MGO9" s="521"/>
      <c r="MGS9" s="521"/>
      <c r="MGW9" s="521"/>
      <c r="MHA9" s="521"/>
      <c r="MHE9" s="521"/>
      <c r="MHI9" s="521"/>
      <c r="MHM9" s="521"/>
      <c r="MHQ9" s="521"/>
      <c r="MHU9" s="521"/>
      <c r="MHY9" s="521"/>
      <c r="MIC9" s="521"/>
      <c r="MIG9" s="521"/>
      <c r="MIK9" s="521"/>
      <c r="MIO9" s="521"/>
      <c r="MIS9" s="521"/>
      <c r="MIW9" s="521"/>
      <c r="MJA9" s="521"/>
      <c r="MJE9" s="521"/>
      <c r="MJI9" s="521"/>
      <c r="MJM9" s="521"/>
      <c r="MJQ9" s="521"/>
      <c r="MJU9" s="521"/>
      <c r="MJY9" s="521"/>
      <c r="MKC9" s="521"/>
      <c r="MKG9" s="521"/>
      <c r="MKK9" s="521"/>
      <c r="MKO9" s="521"/>
      <c r="MKS9" s="521"/>
      <c r="MKW9" s="521"/>
      <c r="MLA9" s="521"/>
      <c r="MLE9" s="521"/>
      <c r="MLI9" s="521"/>
      <c r="MLM9" s="521"/>
      <c r="MLQ9" s="521"/>
      <c r="MLU9" s="521"/>
      <c r="MLY9" s="521"/>
      <c r="MMC9" s="521"/>
      <c r="MMG9" s="521"/>
      <c r="MMK9" s="521"/>
      <c r="MMO9" s="521"/>
      <c r="MMS9" s="521"/>
      <c r="MMW9" s="521"/>
      <c r="MNA9" s="521"/>
      <c r="MNE9" s="521"/>
      <c r="MNI9" s="521"/>
      <c r="MNM9" s="521"/>
      <c r="MNQ9" s="521"/>
      <c r="MNU9" s="521"/>
      <c r="MNY9" s="521"/>
      <c r="MOC9" s="521"/>
      <c r="MOG9" s="521"/>
      <c r="MOK9" s="521"/>
      <c r="MOO9" s="521"/>
      <c r="MOS9" s="521"/>
      <c r="MOW9" s="521"/>
      <c r="MPA9" s="521"/>
      <c r="MPE9" s="521"/>
      <c r="MPI9" s="521"/>
      <c r="MPM9" s="521"/>
      <c r="MPQ9" s="521"/>
      <c r="MPU9" s="521"/>
      <c r="MPY9" s="521"/>
      <c r="MQC9" s="521"/>
      <c r="MQG9" s="521"/>
      <c r="MQK9" s="521"/>
      <c r="MQO9" s="521"/>
      <c r="MQS9" s="521"/>
      <c r="MQW9" s="521"/>
      <c r="MRA9" s="521"/>
      <c r="MRE9" s="521"/>
      <c r="MRI9" s="521"/>
      <c r="MRM9" s="521"/>
      <c r="MRQ9" s="521"/>
      <c r="MRU9" s="521"/>
      <c r="MRY9" s="521"/>
      <c r="MSC9" s="521"/>
      <c r="MSG9" s="521"/>
      <c r="MSK9" s="521"/>
      <c r="MSO9" s="521"/>
      <c r="MSS9" s="521"/>
      <c r="MSW9" s="521"/>
      <c r="MTA9" s="521"/>
      <c r="MTE9" s="521"/>
      <c r="MTI9" s="521"/>
      <c r="MTM9" s="521"/>
      <c r="MTQ9" s="521"/>
      <c r="MTU9" s="521"/>
      <c r="MTY9" s="521"/>
      <c r="MUC9" s="521"/>
      <c r="MUG9" s="521"/>
      <c r="MUK9" s="521"/>
      <c r="MUO9" s="521"/>
      <c r="MUS9" s="521"/>
      <c r="MUW9" s="521"/>
      <c r="MVA9" s="521"/>
      <c r="MVE9" s="521"/>
      <c r="MVI9" s="521"/>
      <c r="MVM9" s="521"/>
      <c r="MVQ9" s="521"/>
      <c r="MVU9" s="521"/>
      <c r="MVY9" s="521"/>
      <c r="MWC9" s="521"/>
      <c r="MWG9" s="521"/>
      <c r="MWK9" s="521"/>
      <c r="MWO9" s="521"/>
      <c r="MWS9" s="521"/>
      <c r="MWW9" s="521"/>
      <c r="MXA9" s="521"/>
      <c r="MXE9" s="521"/>
      <c r="MXI9" s="521"/>
      <c r="MXM9" s="521"/>
      <c r="MXQ9" s="521"/>
      <c r="MXU9" s="521"/>
      <c r="MXY9" s="521"/>
      <c r="MYC9" s="521"/>
      <c r="MYG9" s="521"/>
      <c r="MYK9" s="521"/>
      <c r="MYO9" s="521"/>
      <c r="MYS9" s="521"/>
      <c r="MYW9" s="521"/>
      <c r="MZA9" s="521"/>
      <c r="MZE9" s="521"/>
      <c r="MZI9" s="521"/>
      <c r="MZM9" s="521"/>
      <c r="MZQ9" s="521"/>
      <c r="MZU9" s="521"/>
      <c r="MZY9" s="521"/>
      <c r="NAC9" s="521"/>
      <c r="NAG9" s="521"/>
      <c r="NAK9" s="521"/>
      <c r="NAO9" s="521"/>
      <c r="NAS9" s="521"/>
      <c r="NAW9" s="521"/>
      <c r="NBA9" s="521"/>
      <c r="NBE9" s="521"/>
      <c r="NBI9" s="521"/>
      <c r="NBM9" s="521"/>
      <c r="NBQ9" s="521"/>
      <c r="NBU9" s="521"/>
      <c r="NBY9" s="521"/>
      <c r="NCC9" s="521"/>
      <c r="NCG9" s="521"/>
      <c r="NCK9" s="521"/>
      <c r="NCO9" s="521"/>
      <c r="NCS9" s="521"/>
      <c r="NCW9" s="521"/>
      <c r="NDA9" s="521"/>
      <c r="NDE9" s="521"/>
      <c r="NDI9" s="521"/>
      <c r="NDM9" s="521"/>
      <c r="NDQ9" s="521"/>
      <c r="NDU9" s="521"/>
      <c r="NDY9" s="521"/>
      <c r="NEC9" s="521"/>
      <c r="NEG9" s="521"/>
      <c r="NEK9" s="521"/>
      <c r="NEO9" s="521"/>
      <c r="NES9" s="521"/>
      <c r="NEW9" s="521"/>
      <c r="NFA9" s="521"/>
      <c r="NFE9" s="521"/>
      <c r="NFI9" s="521"/>
      <c r="NFM9" s="521"/>
      <c r="NFQ9" s="521"/>
      <c r="NFU9" s="521"/>
      <c r="NFY9" s="521"/>
      <c r="NGC9" s="521"/>
      <c r="NGG9" s="521"/>
      <c r="NGK9" s="521"/>
      <c r="NGO9" s="521"/>
      <c r="NGS9" s="521"/>
      <c r="NGW9" s="521"/>
      <c r="NHA9" s="521"/>
      <c r="NHE9" s="521"/>
      <c r="NHI9" s="521"/>
      <c r="NHM9" s="521"/>
      <c r="NHQ9" s="521"/>
      <c r="NHU9" s="521"/>
      <c r="NHY9" s="521"/>
      <c r="NIC9" s="521"/>
      <c r="NIG9" s="521"/>
      <c r="NIK9" s="521"/>
      <c r="NIO9" s="521"/>
      <c r="NIS9" s="521"/>
      <c r="NIW9" s="521"/>
      <c r="NJA9" s="521"/>
      <c r="NJE9" s="521"/>
      <c r="NJI9" s="521"/>
      <c r="NJM9" s="521"/>
      <c r="NJQ9" s="521"/>
      <c r="NJU9" s="521"/>
      <c r="NJY9" s="521"/>
      <c r="NKC9" s="521"/>
      <c r="NKG9" s="521"/>
      <c r="NKK9" s="521"/>
      <c r="NKO9" s="521"/>
      <c r="NKS9" s="521"/>
      <c r="NKW9" s="521"/>
      <c r="NLA9" s="521"/>
      <c r="NLE9" s="521"/>
      <c r="NLI9" s="521"/>
      <c r="NLM9" s="521"/>
      <c r="NLQ9" s="521"/>
      <c r="NLU9" s="521"/>
      <c r="NLY9" s="521"/>
      <c r="NMC9" s="521"/>
      <c r="NMG9" s="521"/>
      <c r="NMK9" s="521"/>
      <c r="NMO9" s="521"/>
      <c r="NMS9" s="521"/>
      <c r="NMW9" s="521"/>
      <c r="NNA9" s="521"/>
      <c r="NNE9" s="521"/>
      <c r="NNI9" s="521"/>
      <c r="NNM9" s="521"/>
      <c r="NNQ9" s="521"/>
      <c r="NNU9" s="521"/>
      <c r="NNY9" s="521"/>
      <c r="NOC9" s="521"/>
      <c r="NOG9" s="521"/>
      <c r="NOK9" s="521"/>
      <c r="NOO9" s="521"/>
      <c r="NOS9" s="521"/>
      <c r="NOW9" s="521"/>
      <c r="NPA9" s="521"/>
      <c r="NPE9" s="521"/>
      <c r="NPI9" s="521"/>
      <c r="NPM9" s="521"/>
      <c r="NPQ9" s="521"/>
      <c r="NPU9" s="521"/>
      <c r="NPY9" s="521"/>
      <c r="NQC9" s="521"/>
      <c r="NQG9" s="521"/>
      <c r="NQK9" s="521"/>
      <c r="NQO9" s="521"/>
      <c r="NQS9" s="521"/>
      <c r="NQW9" s="521"/>
      <c r="NRA9" s="521"/>
      <c r="NRE9" s="521"/>
      <c r="NRI9" s="521"/>
      <c r="NRM9" s="521"/>
      <c r="NRQ9" s="521"/>
      <c r="NRU9" s="521"/>
      <c r="NRY9" s="521"/>
      <c r="NSC9" s="521"/>
      <c r="NSG9" s="521"/>
      <c r="NSK9" s="521"/>
      <c r="NSO9" s="521"/>
      <c r="NSS9" s="521"/>
      <c r="NSW9" s="521"/>
      <c r="NTA9" s="521"/>
      <c r="NTE9" s="521"/>
      <c r="NTI9" s="521"/>
      <c r="NTM9" s="521"/>
      <c r="NTQ9" s="521"/>
      <c r="NTU9" s="521"/>
      <c r="NTY9" s="521"/>
      <c r="NUC9" s="521"/>
      <c r="NUG9" s="521"/>
      <c r="NUK9" s="521"/>
      <c r="NUO9" s="521"/>
      <c r="NUS9" s="521"/>
      <c r="NUW9" s="521"/>
      <c r="NVA9" s="521"/>
      <c r="NVE9" s="521"/>
      <c r="NVI9" s="521"/>
      <c r="NVM9" s="521"/>
      <c r="NVQ9" s="521"/>
      <c r="NVU9" s="521"/>
      <c r="NVY9" s="521"/>
      <c r="NWC9" s="521"/>
      <c r="NWG9" s="521"/>
      <c r="NWK9" s="521"/>
      <c r="NWO9" s="521"/>
      <c r="NWS9" s="521"/>
      <c r="NWW9" s="521"/>
      <c r="NXA9" s="521"/>
      <c r="NXE9" s="521"/>
      <c r="NXI9" s="521"/>
      <c r="NXM9" s="521"/>
      <c r="NXQ9" s="521"/>
      <c r="NXU9" s="521"/>
      <c r="NXY9" s="521"/>
      <c r="NYC9" s="521"/>
      <c r="NYG9" s="521"/>
      <c r="NYK9" s="521"/>
      <c r="NYO9" s="521"/>
      <c r="NYS9" s="521"/>
      <c r="NYW9" s="521"/>
      <c r="NZA9" s="521"/>
      <c r="NZE9" s="521"/>
      <c r="NZI9" s="521"/>
      <c r="NZM9" s="521"/>
      <c r="NZQ9" s="521"/>
      <c r="NZU9" s="521"/>
      <c r="NZY9" s="521"/>
      <c r="OAC9" s="521"/>
      <c r="OAG9" s="521"/>
      <c r="OAK9" s="521"/>
      <c r="OAO9" s="521"/>
      <c r="OAS9" s="521"/>
      <c r="OAW9" s="521"/>
      <c r="OBA9" s="521"/>
      <c r="OBE9" s="521"/>
      <c r="OBI9" s="521"/>
      <c r="OBM9" s="521"/>
      <c r="OBQ9" s="521"/>
      <c r="OBU9" s="521"/>
      <c r="OBY9" s="521"/>
      <c r="OCC9" s="521"/>
      <c r="OCG9" s="521"/>
      <c r="OCK9" s="521"/>
      <c r="OCO9" s="521"/>
      <c r="OCS9" s="521"/>
      <c r="OCW9" s="521"/>
      <c r="ODA9" s="521"/>
      <c r="ODE9" s="521"/>
      <c r="ODI9" s="521"/>
      <c r="ODM9" s="521"/>
      <c r="ODQ9" s="521"/>
      <c r="ODU9" s="521"/>
      <c r="ODY9" s="521"/>
      <c r="OEC9" s="521"/>
      <c r="OEG9" s="521"/>
      <c r="OEK9" s="521"/>
      <c r="OEO9" s="521"/>
      <c r="OES9" s="521"/>
      <c r="OEW9" s="521"/>
      <c r="OFA9" s="521"/>
      <c r="OFE9" s="521"/>
      <c r="OFI9" s="521"/>
      <c r="OFM9" s="521"/>
      <c r="OFQ9" s="521"/>
      <c r="OFU9" s="521"/>
      <c r="OFY9" s="521"/>
      <c r="OGC9" s="521"/>
      <c r="OGG9" s="521"/>
      <c r="OGK9" s="521"/>
      <c r="OGO9" s="521"/>
      <c r="OGS9" s="521"/>
      <c r="OGW9" s="521"/>
      <c r="OHA9" s="521"/>
      <c r="OHE9" s="521"/>
      <c r="OHI9" s="521"/>
      <c r="OHM9" s="521"/>
      <c r="OHQ9" s="521"/>
      <c r="OHU9" s="521"/>
      <c r="OHY9" s="521"/>
      <c r="OIC9" s="521"/>
      <c r="OIG9" s="521"/>
      <c r="OIK9" s="521"/>
      <c r="OIO9" s="521"/>
      <c r="OIS9" s="521"/>
      <c r="OIW9" s="521"/>
      <c r="OJA9" s="521"/>
      <c r="OJE9" s="521"/>
      <c r="OJI9" s="521"/>
      <c r="OJM9" s="521"/>
      <c r="OJQ9" s="521"/>
      <c r="OJU9" s="521"/>
      <c r="OJY9" s="521"/>
      <c r="OKC9" s="521"/>
      <c r="OKG9" s="521"/>
      <c r="OKK9" s="521"/>
      <c r="OKO9" s="521"/>
      <c r="OKS9" s="521"/>
      <c r="OKW9" s="521"/>
      <c r="OLA9" s="521"/>
      <c r="OLE9" s="521"/>
      <c r="OLI9" s="521"/>
      <c r="OLM9" s="521"/>
      <c r="OLQ9" s="521"/>
      <c r="OLU9" s="521"/>
      <c r="OLY9" s="521"/>
      <c r="OMC9" s="521"/>
      <c r="OMG9" s="521"/>
      <c r="OMK9" s="521"/>
      <c r="OMO9" s="521"/>
      <c r="OMS9" s="521"/>
      <c r="OMW9" s="521"/>
      <c r="ONA9" s="521"/>
      <c r="ONE9" s="521"/>
      <c r="ONI9" s="521"/>
      <c r="ONM9" s="521"/>
      <c r="ONQ9" s="521"/>
      <c r="ONU9" s="521"/>
      <c r="ONY9" s="521"/>
      <c r="OOC9" s="521"/>
      <c r="OOG9" s="521"/>
      <c r="OOK9" s="521"/>
      <c r="OOO9" s="521"/>
      <c r="OOS9" s="521"/>
      <c r="OOW9" s="521"/>
      <c r="OPA9" s="521"/>
      <c r="OPE9" s="521"/>
      <c r="OPI9" s="521"/>
      <c r="OPM9" s="521"/>
      <c r="OPQ9" s="521"/>
      <c r="OPU9" s="521"/>
      <c r="OPY9" s="521"/>
      <c r="OQC9" s="521"/>
      <c r="OQG9" s="521"/>
      <c r="OQK9" s="521"/>
      <c r="OQO9" s="521"/>
      <c r="OQS9" s="521"/>
      <c r="OQW9" s="521"/>
      <c r="ORA9" s="521"/>
      <c r="ORE9" s="521"/>
      <c r="ORI9" s="521"/>
      <c r="ORM9" s="521"/>
      <c r="ORQ9" s="521"/>
      <c r="ORU9" s="521"/>
      <c r="ORY9" s="521"/>
      <c r="OSC9" s="521"/>
      <c r="OSG9" s="521"/>
      <c r="OSK9" s="521"/>
      <c r="OSO9" s="521"/>
      <c r="OSS9" s="521"/>
      <c r="OSW9" s="521"/>
      <c r="OTA9" s="521"/>
      <c r="OTE9" s="521"/>
      <c r="OTI9" s="521"/>
      <c r="OTM9" s="521"/>
      <c r="OTQ9" s="521"/>
      <c r="OTU9" s="521"/>
      <c r="OTY9" s="521"/>
      <c r="OUC9" s="521"/>
      <c r="OUG9" s="521"/>
      <c r="OUK9" s="521"/>
      <c r="OUO9" s="521"/>
      <c r="OUS9" s="521"/>
      <c r="OUW9" s="521"/>
      <c r="OVA9" s="521"/>
      <c r="OVE9" s="521"/>
      <c r="OVI9" s="521"/>
      <c r="OVM9" s="521"/>
      <c r="OVQ9" s="521"/>
      <c r="OVU9" s="521"/>
      <c r="OVY9" s="521"/>
      <c r="OWC9" s="521"/>
      <c r="OWG9" s="521"/>
      <c r="OWK9" s="521"/>
      <c r="OWO9" s="521"/>
      <c r="OWS9" s="521"/>
      <c r="OWW9" s="521"/>
      <c r="OXA9" s="521"/>
      <c r="OXE9" s="521"/>
      <c r="OXI9" s="521"/>
      <c r="OXM9" s="521"/>
      <c r="OXQ9" s="521"/>
      <c r="OXU9" s="521"/>
      <c r="OXY9" s="521"/>
      <c r="OYC9" s="521"/>
      <c r="OYG9" s="521"/>
      <c r="OYK9" s="521"/>
      <c r="OYO9" s="521"/>
      <c r="OYS9" s="521"/>
      <c r="OYW9" s="521"/>
      <c r="OZA9" s="521"/>
      <c r="OZE9" s="521"/>
      <c r="OZI9" s="521"/>
      <c r="OZM9" s="521"/>
      <c r="OZQ9" s="521"/>
      <c r="OZU9" s="521"/>
      <c r="OZY9" s="521"/>
      <c r="PAC9" s="521"/>
      <c r="PAG9" s="521"/>
      <c r="PAK9" s="521"/>
      <c r="PAO9" s="521"/>
      <c r="PAS9" s="521"/>
      <c r="PAW9" s="521"/>
      <c r="PBA9" s="521"/>
      <c r="PBE9" s="521"/>
      <c r="PBI9" s="521"/>
      <c r="PBM9" s="521"/>
      <c r="PBQ9" s="521"/>
      <c r="PBU9" s="521"/>
      <c r="PBY9" s="521"/>
      <c r="PCC9" s="521"/>
      <c r="PCG9" s="521"/>
      <c r="PCK9" s="521"/>
      <c r="PCO9" s="521"/>
      <c r="PCS9" s="521"/>
      <c r="PCW9" s="521"/>
      <c r="PDA9" s="521"/>
      <c r="PDE9" s="521"/>
      <c r="PDI9" s="521"/>
      <c r="PDM9" s="521"/>
      <c r="PDQ9" s="521"/>
      <c r="PDU9" s="521"/>
      <c r="PDY9" s="521"/>
      <c r="PEC9" s="521"/>
      <c r="PEG9" s="521"/>
      <c r="PEK9" s="521"/>
      <c r="PEO9" s="521"/>
      <c r="PES9" s="521"/>
      <c r="PEW9" s="521"/>
      <c r="PFA9" s="521"/>
      <c r="PFE9" s="521"/>
      <c r="PFI9" s="521"/>
      <c r="PFM9" s="521"/>
      <c r="PFQ9" s="521"/>
      <c r="PFU9" s="521"/>
      <c r="PFY9" s="521"/>
      <c r="PGC9" s="521"/>
      <c r="PGG9" s="521"/>
      <c r="PGK9" s="521"/>
      <c r="PGO9" s="521"/>
      <c r="PGS9" s="521"/>
      <c r="PGW9" s="521"/>
      <c r="PHA9" s="521"/>
      <c r="PHE9" s="521"/>
      <c r="PHI9" s="521"/>
      <c r="PHM9" s="521"/>
      <c r="PHQ9" s="521"/>
      <c r="PHU9" s="521"/>
      <c r="PHY9" s="521"/>
      <c r="PIC9" s="521"/>
      <c r="PIG9" s="521"/>
      <c r="PIK9" s="521"/>
      <c r="PIO9" s="521"/>
      <c r="PIS9" s="521"/>
      <c r="PIW9" s="521"/>
      <c r="PJA9" s="521"/>
      <c r="PJE9" s="521"/>
      <c r="PJI9" s="521"/>
      <c r="PJM9" s="521"/>
      <c r="PJQ9" s="521"/>
      <c r="PJU9" s="521"/>
      <c r="PJY9" s="521"/>
      <c r="PKC9" s="521"/>
      <c r="PKG9" s="521"/>
      <c r="PKK9" s="521"/>
      <c r="PKO9" s="521"/>
      <c r="PKS9" s="521"/>
      <c r="PKW9" s="521"/>
      <c r="PLA9" s="521"/>
      <c r="PLE9" s="521"/>
      <c r="PLI9" s="521"/>
      <c r="PLM9" s="521"/>
      <c r="PLQ9" s="521"/>
      <c r="PLU9" s="521"/>
      <c r="PLY9" s="521"/>
      <c r="PMC9" s="521"/>
      <c r="PMG9" s="521"/>
      <c r="PMK9" s="521"/>
      <c r="PMO9" s="521"/>
      <c r="PMS9" s="521"/>
      <c r="PMW9" s="521"/>
      <c r="PNA9" s="521"/>
      <c r="PNE9" s="521"/>
      <c r="PNI9" s="521"/>
      <c r="PNM9" s="521"/>
      <c r="PNQ9" s="521"/>
      <c r="PNU9" s="521"/>
      <c r="PNY9" s="521"/>
      <c r="POC9" s="521"/>
      <c r="POG9" s="521"/>
      <c r="POK9" s="521"/>
      <c r="POO9" s="521"/>
      <c r="POS9" s="521"/>
      <c r="POW9" s="521"/>
      <c r="PPA9" s="521"/>
      <c r="PPE9" s="521"/>
      <c r="PPI9" s="521"/>
      <c r="PPM9" s="521"/>
      <c r="PPQ9" s="521"/>
      <c r="PPU9" s="521"/>
      <c r="PPY9" s="521"/>
      <c r="PQC9" s="521"/>
      <c r="PQG9" s="521"/>
      <c r="PQK9" s="521"/>
      <c r="PQO9" s="521"/>
      <c r="PQS9" s="521"/>
      <c r="PQW9" s="521"/>
      <c r="PRA9" s="521"/>
      <c r="PRE9" s="521"/>
      <c r="PRI9" s="521"/>
      <c r="PRM9" s="521"/>
      <c r="PRQ9" s="521"/>
      <c r="PRU9" s="521"/>
      <c r="PRY9" s="521"/>
      <c r="PSC9" s="521"/>
      <c r="PSG9" s="521"/>
      <c r="PSK9" s="521"/>
      <c r="PSO9" s="521"/>
      <c r="PSS9" s="521"/>
      <c r="PSW9" s="521"/>
      <c r="PTA9" s="521"/>
      <c r="PTE9" s="521"/>
      <c r="PTI9" s="521"/>
      <c r="PTM9" s="521"/>
      <c r="PTQ9" s="521"/>
      <c r="PTU9" s="521"/>
      <c r="PTY9" s="521"/>
      <c r="PUC9" s="521"/>
      <c r="PUG9" s="521"/>
      <c r="PUK9" s="521"/>
      <c r="PUO9" s="521"/>
      <c r="PUS9" s="521"/>
      <c r="PUW9" s="521"/>
      <c r="PVA9" s="521"/>
      <c r="PVE9" s="521"/>
      <c r="PVI9" s="521"/>
      <c r="PVM9" s="521"/>
      <c r="PVQ9" s="521"/>
      <c r="PVU9" s="521"/>
      <c r="PVY9" s="521"/>
      <c r="PWC9" s="521"/>
      <c r="PWG9" s="521"/>
      <c r="PWK9" s="521"/>
      <c r="PWO9" s="521"/>
      <c r="PWS9" s="521"/>
      <c r="PWW9" s="521"/>
      <c r="PXA9" s="521"/>
      <c r="PXE9" s="521"/>
      <c r="PXI9" s="521"/>
      <c r="PXM9" s="521"/>
      <c r="PXQ9" s="521"/>
      <c r="PXU9" s="521"/>
      <c r="PXY9" s="521"/>
      <c r="PYC9" s="521"/>
      <c r="PYG9" s="521"/>
      <c r="PYK9" s="521"/>
      <c r="PYO9" s="521"/>
      <c r="PYS9" s="521"/>
      <c r="PYW9" s="521"/>
      <c r="PZA9" s="521"/>
      <c r="PZE9" s="521"/>
      <c r="PZI9" s="521"/>
      <c r="PZM9" s="521"/>
      <c r="PZQ9" s="521"/>
      <c r="PZU9" s="521"/>
      <c r="PZY9" s="521"/>
      <c r="QAC9" s="521"/>
      <c r="QAG9" s="521"/>
      <c r="QAK9" s="521"/>
      <c r="QAO9" s="521"/>
      <c r="QAS9" s="521"/>
      <c r="QAW9" s="521"/>
      <c r="QBA9" s="521"/>
      <c r="QBE9" s="521"/>
      <c r="QBI9" s="521"/>
      <c r="QBM9" s="521"/>
      <c r="QBQ9" s="521"/>
      <c r="QBU9" s="521"/>
      <c r="QBY9" s="521"/>
      <c r="QCC9" s="521"/>
      <c r="QCG9" s="521"/>
      <c r="QCK9" s="521"/>
      <c r="QCO9" s="521"/>
      <c r="QCS9" s="521"/>
      <c r="QCW9" s="521"/>
      <c r="QDA9" s="521"/>
      <c r="QDE9" s="521"/>
      <c r="QDI9" s="521"/>
      <c r="QDM9" s="521"/>
      <c r="QDQ9" s="521"/>
      <c r="QDU9" s="521"/>
      <c r="QDY9" s="521"/>
      <c r="QEC9" s="521"/>
      <c r="QEG9" s="521"/>
      <c r="QEK9" s="521"/>
      <c r="QEO9" s="521"/>
      <c r="QES9" s="521"/>
      <c r="QEW9" s="521"/>
      <c r="QFA9" s="521"/>
      <c r="QFE9" s="521"/>
      <c r="QFI9" s="521"/>
      <c r="QFM9" s="521"/>
      <c r="QFQ9" s="521"/>
      <c r="QFU9" s="521"/>
      <c r="QFY9" s="521"/>
      <c r="QGC9" s="521"/>
      <c r="QGG9" s="521"/>
      <c r="QGK9" s="521"/>
      <c r="QGO9" s="521"/>
      <c r="QGS9" s="521"/>
      <c r="QGW9" s="521"/>
      <c r="QHA9" s="521"/>
      <c r="QHE9" s="521"/>
      <c r="QHI9" s="521"/>
      <c r="QHM9" s="521"/>
      <c r="QHQ9" s="521"/>
      <c r="QHU9" s="521"/>
      <c r="QHY9" s="521"/>
      <c r="QIC9" s="521"/>
      <c r="QIG9" s="521"/>
      <c r="QIK9" s="521"/>
      <c r="QIO9" s="521"/>
      <c r="QIS9" s="521"/>
      <c r="QIW9" s="521"/>
      <c r="QJA9" s="521"/>
      <c r="QJE9" s="521"/>
      <c r="QJI9" s="521"/>
      <c r="QJM9" s="521"/>
      <c r="QJQ9" s="521"/>
      <c r="QJU9" s="521"/>
      <c r="QJY9" s="521"/>
      <c r="QKC9" s="521"/>
      <c r="QKG9" s="521"/>
      <c r="QKK9" s="521"/>
      <c r="QKO9" s="521"/>
      <c r="QKS9" s="521"/>
      <c r="QKW9" s="521"/>
      <c r="QLA9" s="521"/>
      <c r="QLE9" s="521"/>
      <c r="QLI9" s="521"/>
      <c r="QLM9" s="521"/>
      <c r="QLQ9" s="521"/>
      <c r="QLU9" s="521"/>
      <c r="QLY9" s="521"/>
      <c r="QMC9" s="521"/>
      <c r="QMG9" s="521"/>
      <c r="QMK9" s="521"/>
      <c r="QMO9" s="521"/>
      <c r="QMS9" s="521"/>
      <c r="QMW9" s="521"/>
      <c r="QNA9" s="521"/>
      <c r="QNE9" s="521"/>
      <c r="QNI9" s="521"/>
      <c r="QNM9" s="521"/>
      <c r="QNQ9" s="521"/>
      <c r="QNU9" s="521"/>
      <c r="QNY9" s="521"/>
      <c r="QOC9" s="521"/>
      <c r="QOG9" s="521"/>
      <c r="QOK9" s="521"/>
      <c r="QOO9" s="521"/>
      <c r="QOS9" s="521"/>
      <c r="QOW9" s="521"/>
      <c r="QPA9" s="521"/>
      <c r="QPE9" s="521"/>
      <c r="QPI9" s="521"/>
      <c r="QPM9" s="521"/>
      <c r="QPQ9" s="521"/>
      <c r="QPU9" s="521"/>
      <c r="QPY9" s="521"/>
      <c r="QQC9" s="521"/>
      <c r="QQG9" s="521"/>
      <c r="QQK9" s="521"/>
      <c r="QQO9" s="521"/>
      <c r="QQS9" s="521"/>
      <c r="QQW9" s="521"/>
      <c r="QRA9" s="521"/>
      <c r="QRE9" s="521"/>
      <c r="QRI9" s="521"/>
      <c r="QRM9" s="521"/>
      <c r="QRQ9" s="521"/>
      <c r="QRU9" s="521"/>
      <c r="QRY9" s="521"/>
      <c r="QSC9" s="521"/>
      <c r="QSG9" s="521"/>
      <c r="QSK9" s="521"/>
      <c r="QSO9" s="521"/>
      <c r="QSS9" s="521"/>
      <c r="QSW9" s="521"/>
      <c r="QTA9" s="521"/>
      <c r="QTE9" s="521"/>
      <c r="QTI9" s="521"/>
      <c r="QTM9" s="521"/>
      <c r="QTQ9" s="521"/>
      <c r="QTU9" s="521"/>
      <c r="QTY9" s="521"/>
      <c r="QUC9" s="521"/>
      <c r="QUG9" s="521"/>
      <c r="QUK9" s="521"/>
      <c r="QUO9" s="521"/>
      <c r="QUS9" s="521"/>
      <c r="QUW9" s="521"/>
      <c r="QVA9" s="521"/>
      <c r="QVE9" s="521"/>
      <c r="QVI9" s="521"/>
      <c r="QVM9" s="521"/>
      <c r="QVQ9" s="521"/>
      <c r="QVU9" s="521"/>
      <c r="QVY9" s="521"/>
      <c r="QWC9" s="521"/>
      <c r="QWG9" s="521"/>
      <c r="QWK9" s="521"/>
      <c r="QWO9" s="521"/>
      <c r="QWS9" s="521"/>
      <c r="QWW9" s="521"/>
      <c r="QXA9" s="521"/>
      <c r="QXE9" s="521"/>
      <c r="QXI9" s="521"/>
      <c r="QXM9" s="521"/>
      <c r="QXQ9" s="521"/>
      <c r="QXU9" s="521"/>
      <c r="QXY9" s="521"/>
      <c r="QYC9" s="521"/>
      <c r="QYG9" s="521"/>
      <c r="QYK9" s="521"/>
      <c r="QYO9" s="521"/>
      <c r="QYS9" s="521"/>
      <c r="QYW9" s="521"/>
      <c r="QZA9" s="521"/>
      <c r="QZE9" s="521"/>
      <c r="QZI9" s="521"/>
      <c r="QZM9" s="521"/>
      <c r="QZQ9" s="521"/>
      <c r="QZU9" s="521"/>
      <c r="QZY9" s="521"/>
      <c r="RAC9" s="521"/>
      <c r="RAG9" s="521"/>
      <c r="RAK9" s="521"/>
      <c r="RAO9" s="521"/>
      <c r="RAS9" s="521"/>
      <c r="RAW9" s="521"/>
      <c r="RBA9" s="521"/>
      <c r="RBE9" s="521"/>
      <c r="RBI9" s="521"/>
      <c r="RBM9" s="521"/>
      <c r="RBQ9" s="521"/>
      <c r="RBU9" s="521"/>
      <c r="RBY9" s="521"/>
      <c r="RCC9" s="521"/>
      <c r="RCG9" s="521"/>
      <c r="RCK9" s="521"/>
      <c r="RCO9" s="521"/>
      <c r="RCS9" s="521"/>
      <c r="RCW9" s="521"/>
      <c r="RDA9" s="521"/>
      <c r="RDE9" s="521"/>
      <c r="RDI9" s="521"/>
      <c r="RDM9" s="521"/>
      <c r="RDQ9" s="521"/>
      <c r="RDU9" s="521"/>
      <c r="RDY9" s="521"/>
      <c r="REC9" s="521"/>
      <c r="REG9" s="521"/>
      <c r="REK9" s="521"/>
      <c r="REO9" s="521"/>
      <c r="RES9" s="521"/>
      <c r="REW9" s="521"/>
      <c r="RFA9" s="521"/>
      <c r="RFE9" s="521"/>
      <c r="RFI9" s="521"/>
      <c r="RFM9" s="521"/>
      <c r="RFQ9" s="521"/>
      <c r="RFU9" s="521"/>
      <c r="RFY9" s="521"/>
      <c r="RGC9" s="521"/>
      <c r="RGG9" s="521"/>
      <c r="RGK9" s="521"/>
      <c r="RGO9" s="521"/>
      <c r="RGS9" s="521"/>
      <c r="RGW9" s="521"/>
      <c r="RHA9" s="521"/>
      <c r="RHE9" s="521"/>
      <c r="RHI9" s="521"/>
      <c r="RHM9" s="521"/>
      <c r="RHQ9" s="521"/>
      <c r="RHU9" s="521"/>
      <c r="RHY9" s="521"/>
      <c r="RIC9" s="521"/>
      <c r="RIG9" s="521"/>
      <c r="RIK9" s="521"/>
      <c r="RIO9" s="521"/>
      <c r="RIS9" s="521"/>
      <c r="RIW9" s="521"/>
      <c r="RJA9" s="521"/>
      <c r="RJE9" s="521"/>
      <c r="RJI9" s="521"/>
      <c r="RJM9" s="521"/>
      <c r="RJQ9" s="521"/>
      <c r="RJU9" s="521"/>
      <c r="RJY9" s="521"/>
      <c r="RKC9" s="521"/>
      <c r="RKG9" s="521"/>
      <c r="RKK9" s="521"/>
      <c r="RKO9" s="521"/>
      <c r="RKS9" s="521"/>
      <c r="RKW9" s="521"/>
      <c r="RLA9" s="521"/>
      <c r="RLE9" s="521"/>
      <c r="RLI9" s="521"/>
      <c r="RLM9" s="521"/>
      <c r="RLQ9" s="521"/>
      <c r="RLU9" s="521"/>
      <c r="RLY9" s="521"/>
      <c r="RMC9" s="521"/>
      <c r="RMG9" s="521"/>
      <c r="RMK9" s="521"/>
      <c r="RMO9" s="521"/>
      <c r="RMS9" s="521"/>
      <c r="RMW9" s="521"/>
      <c r="RNA9" s="521"/>
      <c r="RNE9" s="521"/>
      <c r="RNI9" s="521"/>
      <c r="RNM9" s="521"/>
      <c r="RNQ9" s="521"/>
      <c r="RNU9" s="521"/>
      <c r="RNY9" s="521"/>
      <c r="ROC9" s="521"/>
      <c r="ROG9" s="521"/>
      <c r="ROK9" s="521"/>
      <c r="ROO9" s="521"/>
      <c r="ROS9" s="521"/>
      <c r="ROW9" s="521"/>
      <c r="RPA9" s="521"/>
      <c r="RPE9" s="521"/>
      <c r="RPI9" s="521"/>
      <c r="RPM9" s="521"/>
      <c r="RPQ9" s="521"/>
      <c r="RPU9" s="521"/>
      <c r="RPY9" s="521"/>
      <c r="RQC9" s="521"/>
      <c r="RQG9" s="521"/>
      <c r="RQK9" s="521"/>
      <c r="RQO9" s="521"/>
      <c r="RQS9" s="521"/>
      <c r="RQW9" s="521"/>
      <c r="RRA9" s="521"/>
      <c r="RRE9" s="521"/>
      <c r="RRI9" s="521"/>
      <c r="RRM9" s="521"/>
      <c r="RRQ9" s="521"/>
      <c r="RRU9" s="521"/>
      <c r="RRY9" s="521"/>
      <c r="RSC9" s="521"/>
      <c r="RSG9" s="521"/>
      <c r="RSK9" s="521"/>
      <c r="RSO9" s="521"/>
      <c r="RSS9" s="521"/>
      <c r="RSW9" s="521"/>
      <c r="RTA9" s="521"/>
      <c r="RTE9" s="521"/>
      <c r="RTI9" s="521"/>
      <c r="RTM9" s="521"/>
      <c r="RTQ9" s="521"/>
      <c r="RTU9" s="521"/>
      <c r="RTY9" s="521"/>
      <c r="RUC9" s="521"/>
      <c r="RUG9" s="521"/>
      <c r="RUK9" s="521"/>
      <c r="RUO9" s="521"/>
      <c r="RUS9" s="521"/>
      <c r="RUW9" s="521"/>
      <c r="RVA9" s="521"/>
      <c r="RVE9" s="521"/>
      <c r="RVI9" s="521"/>
      <c r="RVM9" s="521"/>
      <c r="RVQ9" s="521"/>
      <c r="RVU9" s="521"/>
      <c r="RVY9" s="521"/>
      <c r="RWC9" s="521"/>
      <c r="RWG9" s="521"/>
      <c r="RWK9" s="521"/>
      <c r="RWO9" s="521"/>
      <c r="RWS9" s="521"/>
      <c r="RWW9" s="521"/>
      <c r="RXA9" s="521"/>
      <c r="RXE9" s="521"/>
      <c r="RXI9" s="521"/>
      <c r="RXM9" s="521"/>
      <c r="RXQ9" s="521"/>
      <c r="RXU9" s="521"/>
      <c r="RXY9" s="521"/>
      <c r="RYC9" s="521"/>
      <c r="RYG9" s="521"/>
      <c r="RYK9" s="521"/>
      <c r="RYO9" s="521"/>
      <c r="RYS9" s="521"/>
      <c r="RYW9" s="521"/>
      <c r="RZA9" s="521"/>
      <c r="RZE9" s="521"/>
      <c r="RZI9" s="521"/>
      <c r="RZM9" s="521"/>
      <c r="RZQ9" s="521"/>
      <c r="RZU9" s="521"/>
      <c r="RZY9" s="521"/>
      <c r="SAC9" s="521"/>
      <c r="SAG9" s="521"/>
      <c r="SAK9" s="521"/>
      <c r="SAO9" s="521"/>
      <c r="SAS9" s="521"/>
      <c r="SAW9" s="521"/>
      <c r="SBA9" s="521"/>
      <c r="SBE9" s="521"/>
      <c r="SBI9" s="521"/>
      <c r="SBM9" s="521"/>
      <c r="SBQ9" s="521"/>
      <c r="SBU9" s="521"/>
      <c r="SBY9" s="521"/>
      <c r="SCC9" s="521"/>
      <c r="SCG9" s="521"/>
      <c r="SCK9" s="521"/>
      <c r="SCO9" s="521"/>
      <c r="SCS9" s="521"/>
      <c r="SCW9" s="521"/>
      <c r="SDA9" s="521"/>
      <c r="SDE9" s="521"/>
      <c r="SDI9" s="521"/>
      <c r="SDM9" s="521"/>
      <c r="SDQ9" s="521"/>
      <c r="SDU9" s="521"/>
      <c r="SDY9" s="521"/>
      <c r="SEC9" s="521"/>
      <c r="SEG9" s="521"/>
      <c r="SEK9" s="521"/>
      <c r="SEO9" s="521"/>
      <c r="SES9" s="521"/>
      <c r="SEW9" s="521"/>
      <c r="SFA9" s="521"/>
      <c r="SFE9" s="521"/>
      <c r="SFI9" s="521"/>
      <c r="SFM9" s="521"/>
      <c r="SFQ9" s="521"/>
      <c r="SFU9" s="521"/>
      <c r="SFY9" s="521"/>
      <c r="SGC9" s="521"/>
      <c r="SGG9" s="521"/>
      <c r="SGK9" s="521"/>
      <c r="SGO9" s="521"/>
      <c r="SGS9" s="521"/>
      <c r="SGW9" s="521"/>
      <c r="SHA9" s="521"/>
      <c r="SHE9" s="521"/>
      <c r="SHI9" s="521"/>
      <c r="SHM9" s="521"/>
      <c r="SHQ9" s="521"/>
      <c r="SHU9" s="521"/>
      <c r="SHY9" s="521"/>
      <c r="SIC9" s="521"/>
      <c r="SIG9" s="521"/>
      <c r="SIK9" s="521"/>
      <c r="SIO9" s="521"/>
      <c r="SIS9" s="521"/>
      <c r="SIW9" s="521"/>
      <c r="SJA9" s="521"/>
      <c r="SJE9" s="521"/>
      <c r="SJI9" s="521"/>
      <c r="SJM9" s="521"/>
      <c r="SJQ9" s="521"/>
      <c r="SJU9" s="521"/>
      <c r="SJY9" s="521"/>
      <c r="SKC9" s="521"/>
      <c r="SKG9" s="521"/>
      <c r="SKK9" s="521"/>
      <c r="SKO9" s="521"/>
      <c r="SKS9" s="521"/>
      <c r="SKW9" s="521"/>
      <c r="SLA9" s="521"/>
      <c r="SLE9" s="521"/>
      <c r="SLI9" s="521"/>
      <c r="SLM9" s="521"/>
      <c r="SLQ9" s="521"/>
      <c r="SLU9" s="521"/>
      <c r="SLY9" s="521"/>
      <c r="SMC9" s="521"/>
      <c r="SMG9" s="521"/>
      <c r="SMK9" s="521"/>
      <c r="SMO9" s="521"/>
      <c r="SMS9" s="521"/>
      <c r="SMW9" s="521"/>
      <c r="SNA9" s="521"/>
      <c r="SNE9" s="521"/>
      <c r="SNI9" s="521"/>
      <c r="SNM9" s="521"/>
      <c r="SNQ9" s="521"/>
      <c r="SNU9" s="521"/>
      <c r="SNY9" s="521"/>
      <c r="SOC9" s="521"/>
      <c r="SOG9" s="521"/>
      <c r="SOK9" s="521"/>
      <c r="SOO9" s="521"/>
      <c r="SOS9" s="521"/>
      <c r="SOW9" s="521"/>
      <c r="SPA9" s="521"/>
      <c r="SPE9" s="521"/>
      <c r="SPI9" s="521"/>
      <c r="SPM9" s="521"/>
      <c r="SPQ9" s="521"/>
      <c r="SPU9" s="521"/>
      <c r="SPY9" s="521"/>
      <c r="SQC9" s="521"/>
      <c r="SQG9" s="521"/>
      <c r="SQK9" s="521"/>
      <c r="SQO9" s="521"/>
      <c r="SQS9" s="521"/>
      <c r="SQW9" s="521"/>
      <c r="SRA9" s="521"/>
      <c r="SRE9" s="521"/>
      <c r="SRI9" s="521"/>
      <c r="SRM9" s="521"/>
      <c r="SRQ9" s="521"/>
      <c r="SRU9" s="521"/>
      <c r="SRY9" s="521"/>
      <c r="SSC9" s="521"/>
      <c r="SSG9" s="521"/>
      <c r="SSK9" s="521"/>
      <c r="SSO9" s="521"/>
      <c r="SSS9" s="521"/>
      <c r="SSW9" s="521"/>
      <c r="STA9" s="521"/>
      <c r="STE9" s="521"/>
      <c r="STI9" s="521"/>
      <c r="STM9" s="521"/>
      <c r="STQ9" s="521"/>
      <c r="STU9" s="521"/>
      <c r="STY9" s="521"/>
      <c r="SUC9" s="521"/>
      <c r="SUG9" s="521"/>
      <c r="SUK9" s="521"/>
      <c r="SUO9" s="521"/>
      <c r="SUS9" s="521"/>
      <c r="SUW9" s="521"/>
      <c r="SVA9" s="521"/>
      <c r="SVE9" s="521"/>
      <c r="SVI9" s="521"/>
      <c r="SVM9" s="521"/>
      <c r="SVQ9" s="521"/>
      <c r="SVU9" s="521"/>
      <c r="SVY9" s="521"/>
      <c r="SWC9" s="521"/>
      <c r="SWG9" s="521"/>
      <c r="SWK9" s="521"/>
      <c r="SWO9" s="521"/>
      <c r="SWS9" s="521"/>
      <c r="SWW9" s="521"/>
      <c r="SXA9" s="521"/>
      <c r="SXE9" s="521"/>
      <c r="SXI9" s="521"/>
      <c r="SXM9" s="521"/>
      <c r="SXQ9" s="521"/>
      <c r="SXU9" s="521"/>
      <c r="SXY9" s="521"/>
      <c r="SYC9" s="521"/>
      <c r="SYG9" s="521"/>
      <c r="SYK9" s="521"/>
      <c r="SYO9" s="521"/>
      <c r="SYS9" s="521"/>
      <c r="SYW9" s="521"/>
      <c r="SZA9" s="521"/>
      <c r="SZE9" s="521"/>
      <c r="SZI9" s="521"/>
      <c r="SZM9" s="521"/>
      <c r="SZQ9" s="521"/>
      <c r="SZU9" s="521"/>
      <c r="SZY9" s="521"/>
      <c r="TAC9" s="521"/>
      <c r="TAG9" s="521"/>
      <c r="TAK9" s="521"/>
      <c r="TAO9" s="521"/>
      <c r="TAS9" s="521"/>
      <c r="TAW9" s="521"/>
      <c r="TBA9" s="521"/>
      <c r="TBE9" s="521"/>
      <c r="TBI9" s="521"/>
      <c r="TBM9" s="521"/>
      <c r="TBQ9" s="521"/>
      <c r="TBU9" s="521"/>
      <c r="TBY9" s="521"/>
      <c r="TCC9" s="521"/>
      <c r="TCG9" s="521"/>
      <c r="TCK9" s="521"/>
      <c r="TCO9" s="521"/>
      <c r="TCS9" s="521"/>
      <c r="TCW9" s="521"/>
      <c r="TDA9" s="521"/>
      <c r="TDE9" s="521"/>
      <c r="TDI9" s="521"/>
      <c r="TDM9" s="521"/>
      <c r="TDQ9" s="521"/>
      <c r="TDU9" s="521"/>
      <c r="TDY9" s="521"/>
      <c r="TEC9" s="521"/>
      <c r="TEG9" s="521"/>
      <c r="TEK9" s="521"/>
      <c r="TEO9" s="521"/>
      <c r="TES9" s="521"/>
      <c r="TEW9" s="521"/>
      <c r="TFA9" s="521"/>
      <c r="TFE9" s="521"/>
      <c r="TFI9" s="521"/>
      <c r="TFM9" s="521"/>
      <c r="TFQ9" s="521"/>
      <c r="TFU9" s="521"/>
      <c r="TFY9" s="521"/>
      <c r="TGC9" s="521"/>
      <c r="TGG9" s="521"/>
      <c r="TGK9" s="521"/>
      <c r="TGO9" s="521"/>
      <c r="TGS9" s="521"/>
      <c r="TGW9" s="521"/>
      <c r="THA9" s="521"/>
      <c r="THE9" s="521"/>
      <c r="THI9" s="521"/>
      <c r="THM9" s="521"/>
      <c r="THQ9" s="521"/>
      <c r="THU9" s="521"/>
      <c r="THY9" s="521"/>
      <c r="TIC9" s="521"/>
      <c r="TIG9" s="521"/>
      <c r="TIK9" s="521"/>
      <c r="TIO9" s="521"/>
      <c r="TIS9" s="521"/>
      <c r="TIW9" s="521"/>
      <c r="TJA9" s="521"/>
      <c r="TJE9" s="521"/>
      <c r="TJI9" s="521"/>
      <c r="TJM9" s="521"/>
      <c r="TJQ9" s="521"/>
      <c r="TJU9" s="521"/>
      <c r="TJY9" s="521"/>
      <c r="TKC9" s="521"/>
      <c r="TKG9" s="521"/>
      <c r="TKK9" s="521"/>
      <c r="TKO9" s="521"/>
      <c r="TKS9" s="521"/>
      <c r="TKW9" s="521"/>
      <c r="TLA9" s="521"/>
      <c r="TLE9" s="521"/>
      <c r="TLI9" s="521"/>
      <c r="TLM9" s="521"/>
      <c r="TLQ9" s="521"/>
      <c r="TLU9" s="521"/>
      <c r="TLY9" s="521"/>
      <c r="TMC9" s="521"/>
      <c r="TMG9" s="521"/>
      <c r="TMK9" s="521"/>
      <c r="TMO9" s="521"/>
      <c r="TMS9" s="521"/>
      <c r="TMW9" s="521"/>
      <c r="TNA9" s="521"/>
      <c r="TNE9" s="521"/>
      <c r="TNI9" s="521"/>
      <c r="TNM9" s="521"/>
      <c r="TNQ9" s="521"/>
      <c r="TNU9" s="521"/>
      <c r="TNY9" s="521"/>
      <c r="TOC9" s="521"/>
      <c r="TOG9" s="521"/>
      <c r="TOK9" s="521"/>
      <c r="TOO9" s="521"/>
      <c r="TOS9" s="521"/>
      <c r="TOW9" s="521"/>
      <c r="TPA9" s="521"/>
      <c r="TPE9" s="521"/>
      <c r="TPI9" s="521"/>
      <c r="TPM9" s="521"/>
      <c r="TPQ9" s="521"/>
      <c r="TPU9" s="521"/>
      <c r="TPY9" s="521"/>
      <c r="TQC9" s="521"/>
      <c r="TQG9" s="521"/>
      <c r="TQK9" s="521"/>
      <c r="TQO9" s="521"/>
      <c r="TQS9" s="521"/>
      <c r="TQW9" s="521"/>
      <c r="TRA9" s="521"/>
      <c r="TRE9" s="521"/>
      <c r="TRI9" s="521"/>
      <c r="TRM9" s="521"/>
      <c r="TRQ9" s="521"/>
      <c r="TRU9" s="521"/>
      <c r="TRY9" s="521"/>
      <c r="TSC9" s="521"/>
      <c r="TSG9" s="521"/>
      <c r="TSK9" s="521"/>
      <c r="TSO9" s="521"/>
      <c r="TSS9" s="521"/>
      <c r="TSW9" s="521"/>
      <c r="TTA9" s="521"/>
      <c r="TTE9" s="521"/>
      <c r="TTI9" s="521"/>
      <c r="TTM9" s="521"/>
      <c r="TTQ9" s="521"/>
      <c r="TTU9" s="521"/>
      <c r="TTY9" s="521"/>
      <c r="TUC9" s="521"/>
      <c r="TUG9" s="521"/>
      <c r="TUK9" s="521"/>
      <c r="TUO9" s="521"/>
      <c r="TUS9" s="521"/>
      <c r="TUW9" s="521"/>
      <c r="TVA9" s="521"/>
      <c r="TVE9" s="521"/>
      <c r="TVI9" s="521"/>
      <c r="TVM9" s="521"/>
      <c r="TVQ9" s="521"/>
      <c r="TVU9" s="521"/>
      <c r="TVY9" s="521"/>
      <c r="TWC9" s="521"/>
      <c r="TWG9" s="521"/>
      <c r="TWK9" s="521"/>
      <c r="TWO9" s="521"/>
      <c r="TWS9" s="521"/>
      <c r="TWW9" s="521"/>
      <c r="TXA9" s="521"/>
      <c r="TXE9" s="521"/>
      <c r="TXI9" s="521"/>
      <c r="TXM9" s="521"/>
      <c r="TXQ9" s="521"/>
      <c r="TXU9" s="521"/>
      <c r="TXY9" s="521"/>
      <c r="TYC9" s="521"/>
      <c r="TYG9" s="521"/>
      <c r="TYK9" s="521"/>
      <c r="TYO9" s="521"/>
      <c r="TYS9" s="521"/>
      <c r="TYW9" s="521"/>
      <c r="TZA9" s="521"/>
      <c r="TZE9" s="521"/>
      <c r="TZI9" s="521"/>
      <c r="TZM9" s="521"/>
      <c r="TZQ9" s="521"/>
      <c r="TZU9" s="521"/>
      <c r="TZY9" s="521"/>
      <c r="UAC9" s="521"/>
      <c r="UAG9" s="521"/>
      <c r="UAK9" s="521"/>
      <c r="UAO9" s="521"/>
      <c r="UAS9" s="521"/>
      <c r="UAW9" s="521"/>
      <c r="UBA9" s="521"/>
      <c r="UBE9" s="521"/>
      <c r="UBI9" s="521"/>
      <c r="UBM9" s="521"/>
      <c r="UBQ9" s="521"/>
      <c r="UBU9" s="521"/>
      <c r="UBY9" s="521"/>
      <c r="UCC9" s="521"/>
      <c r="UCG9" s="521"/>
      <c r="UCK9" s="521"/>
      <c r="UCO9" s="521"/>
      <c r="UCS9" s="521"/>
      <c r="UCW9" s="521"/>
      <c r="UDA9" s="521"/>
      <c r="UDE9" s="521"/>
      <c r="UDI9" s="521"/>
      <c r="UDM9" s="521"/>
      <c r="UDQ9" s="521"/>
      <c r="UDU9" s="521"/>
      <c r="UDY9" s="521"/>
      <c r="UEC9" s="521"/>
      <c r="UEG9" s="521"/>
      <c r="UEK9" s="521"/>
      <c r="UEO9" s="521"/>
      <c r="UES9" s="521"/>
      <c r="UEW9" s="521"/>
      <c r="UFA9" s="521"/>
      <c r="UFE9" s="521"/>
      <c r="UFI9" s="521"/>
      <c r="UFM9" s="521"/>
      <c r="UFQ9" s="521"/>
      <c r="UFU9" s="521"/>
      <c r="UFY9" s="521"/>
      <c r="UGC9" s="521"/>
      <c r="UGG9" s="521"/>
      <c r="UGK9" s="521"/>
      <c r="UGO9" s="521"/>
      <c r="UGS9" s="521"/>
      <c r="UGW9" s="521"/>
      <c r="UHA9" s="521"/>
      <c r="UHE9" s="521"/>
      <c r="UHI9" s="521"/>
      <c r="UHM9" s="521"/>
      <c r="UHQ9" s="521"/>
      <c r="UHU9" s="521"/>
      <c r="UHY9" s="521"/>
      <c r="UIC9" s="521"/>
      <c r="UIG9" s="521"/>
      <c r="UIK9" s="521"/>
      <c r="UIO9" s="521"/>
      <c r="UIS9" s="521"/>
      <c r="UIW9" s="521"/>
      <c r="UJA9" s="521"/>
      <c r="UJE9" s="521"/>
      <c r="UJI9" s="521"/>
      <c r="UJM9" s="521"/>
      <c r="UJQ9" s="521"/>
      <c r="UJU9" s="521"/>
      <c r="UJY9" s="521"/>
      <c r="UKC9" s="521"/>
      <c r="UKG9" s="521"/>
      <c r="UKK9" s="521"/>
      <c r="UKO9" s="521"/>
      <c r="UKS9" s="521"/>
      <c r="UKW9" s="521"/>
      <c r="ULA9" s="521"/>
      <c r="ULE9" s="521"/>
      <c r="ULI9" s="521"/>
      <c r="ULM9" s="521"/>
      <c r="ULQ9" s="521"/>
      <c r="ULU9" s="521"/>
      <c r="ULY9" s="521"/>
      <c r="UMC9" s="521"/>
      <c r="UMG9" s="521"/>
      <c r="UMK9" s="521"/>
      <c r="UMO9" s="521"/>
      <c r="UMS9" s="521"/>
      <c r="UMW9" s="521"/>
      <c r="UNA9" s="521"/>
      <c r="UNE9" s="521"/>
      <c r="UNI9" s="521"/>
      <c r="UNM9" s="521"/>
      <c r="UNQ9" s="521"/>
      <c r="UNU9" s="521"/>
      <c r="UNY9" s="521"/>
      <c r="UOC9" s="521"/>
      <c r="UOG9" s="521"/>
      <c r="UOK9" s="521"/>
      <c r="UOO9" s="521"/>
      <c r="UOS9" s="521"/>
      <c r="UOW9" s="521"/>
      <c r="UPA9" s="521"/>
      <c r="UPE9" s="521"/>
      <c r="UPI9" s="521"/>
      <c r="UPM9" s="521"/>
      <c r="UPQ9" s="521"/>
      <c r="UPU9" s="521"/>
      <c r="UPY9" s="521"/>
      <c r="UQC9" s="521"/>
      <c r="UQG9" s="521"/>
      <c r="UQK9" s="521"/>
      <c r="UQO9" s="521"/>
      <c r="UQS9" s="521"/>
      <c r="UQW9" s="521"/>
      <c r="URA9" s="521"/>
      <c r="URE9" s="521"/>
      <c r="URI9" s="521"/>
      <c r="URM9" s="521"/>
      <c r="URQ9" s="521"/>
      <c r="URU9" s="521"/>
      <c r="URY9" s="521"/>
      <c r="USC9" s="521"/>
      <c r="USG9" s="521"/>
      <c r="USK9" s="521"/>
      <c r="USO9" s="521"/>
      <c r="USS9" s="521"/>
      <c r="USW9" s="521"/>
      <c r="UTA9" s="521"/>
      <c r="UTE9" s="521"/>
      <c r="UTI9" s="521"/>
      <c r="UTM9" s="521"/>
      <c r="UTQ9" s="521"/>
      <c r="UTU9" s="521"/>
      <c r="UTY9" s="521"/>
      <c r="UUC9" s="521"/>
      <c r="UUG9" s="521"/>
      <c r="UUK9" s="521"/>
      <c r="UUO9" s="521"/>
      <c r="UUS9" s="521"/>
      <c r="UUW9" s="521"/>
      <c r="UVA9" s="521"/>
      <c r="UVE9" s="521"/>
      <c r="UVI9" s="521"/>
      <c r="UVM9" s="521"/>
      <c r="UVQ9" s="521"/>
      <c r="UVU9" s="521"/>
      <c r="UVY9" s="521"/>
      <c r="UWC9" s="521"/>
      <c r="UWG9" s="521"/>
      <c r="UWK9" s="521"/>
      <c r="UWO9" s="521"/>
      <c r="UWS9" s="521"/>
      <c r="UWW9" s="521"/>
      <c r="UXA9" s="521"/>
      <c r="UXE9" s="521"/>
      <c r="UXI9" s="521"/>
      <c r="UXM9" s="521"/>
      <c r="UXQ9" s="521"/>
      <c r="UXU9" s="521"/>
      <c r="UXY9" s="521"/>
      <c r="UYC9" s="521"/>
      <c r="UYG9" s="521"/>
      <c r="UYK9" s="521"/>
      <c r="UYO9" s="521"/>
      <c r="UYS9" s="521"/>
      <c r="UYW9" s="521"/>
      <c r="UZA9" s="521"/>
      <c r="UZE9" s="521"/>
      <c r="UZI9" s="521"/>
      <c r="UZM9" s="521"/>
      <c r="UZQ9" s="521"/>
      <c r="UZU9" s="521"/>
      <c r="UZY9" s="521"/>
      <c r="VAC9" s="521"/>
      <c r="VAG9" s="521"/>
      <c r="VAK9" s="521"/>
      <c r="VAO9" s="521"/>
      <c r="VAS9" s="521"/>
      <c r="VAW9" s="521"/>
      <c r="VBA9" s="521"/>
      <c r="VBE9" s="521"/>
      <c r="VBI9" s="521"/>
      <c r="VBM9" s="521"/>
      <c r="VBQ9" s="521"/>
      <c r="VBU9" s="521"/>
      <c r="VBY9" s="521"/>
      <c r="VCC9" s="521"/>
      <c r="VCG9" s="521"/>
      <c r="VCK9" s="521"/>
      <c r="VCO9" s="521"/>
      <c r="VCS9" s="521"/>
      <c r="VCW9" s="521"/>
      <c r="VDA9" s="521"/>
      <c r="VDE9" s="521"/>
      <c r="VDI9" s="521"/>
      <c r="VDM9" s="521"/>
      <c r="VDQ9" s="521"/>
      <c r="VDU9" s="521"/>
      <c r="VDY9" s="521"/>
      <c r="VEC9" s="521"/>
      <c r="VEG9" s="521"/>
      <c r="VEK9" s="521"/>
      <c r="VEO9" s="521"/>
      <c r="VES9" s="521"/>
      <c r="VEW9" s="521"/>
      <c r="VFA9" s="521"/>
      <c r="VFE9" s="521"/>
      <c r="VFI9" s="521"/>
      <c r="VFM9" s="521"/>
      <c r="VFQ9" s="521"/>
      <c r="VFU9" s="521"/>
      <c r="VFY9" s="521"/>
      <c r="VGC9" s="521"/>
      <c r="VGG9" s="521"/>
      <c r="VGK9" s="521"/>
      <c r="VGO9" s="521"/>
      <c r="VGS9" s="521"/>
      <c r="VGW9" s="521"/>
      <c r="VHA9" s="521"/>
      <c r="VHE9" s="521"/>
      <c r="VHI9" s="521"/>
      <c r="VHM9" s="521"/>
      <c r="VHQ9" s="521"/>
      <c r="VHU9" s="521"/>
      <c r="VHY9" s="521"/>
      <c r="VIC9" s="521"/>
      <c r="VIG9" s="521"/>
      <c r="VIK9" s="521"/>
      <c r="VIO9" s="521"/>
      <c r="VIS9" s="521"/>
      <c r="VIW9" s="521"/>
      <c r="VJA9" s="521"/>
      <c r="VJE9" s="521"/>
      <c r="VJI9" s="521"/>
      <c r="VJM9" s="521"/>
      <c r="VJQ9" s="521"/>
      <c r="VJU9" s="521"/>
      <c r="VJY9" s="521"/>
      <c r="VKC9" s="521"/>
      <c r="VKG9" s="521"/>
      <c r="VKK9" s="521"/>
      <c r="VKO9" s="521"/>
      <c r="VKS9" s="521"/>
      <c r="VKW9" s="521"/>
      <c r="VLA9" s="521"/>
      <c r="VLE9" s="521"/>
      <c r="VLI9" s="521"/>
      <c r="VLM9" s="521"/>
      <c r="VLQ9" s="521"/>
      <c r="VLU9" s="521"/>
      <c r="VLY9" s="521"/>
      <c r="VMC9" s="521"/>
      <c r="VMG9" s="521"/>
      <c r="VMK9" s="521"/>
      <c r="VMO9" s="521"/>
      <c r="VMS9" s="521"/>
      <c r="VMW9" s="521"/>
      <c r="VNA9" s="521"/>
      <c r="VNE9" s="521"/>
      <c r="VNI9" s="521"/>
      <c r="VNM9" s="521"/>
      <c r="VNQ9" s="521"/>
      <c r="VNU9" s="521"/>
      <c r="VNY9" s="521"/>
      <c r="VOC9" s="521"/>
      <c r="VOG9" s="521"/>
      <c r="VOK9" s="521"/>
      <c r="VOO9" s="521"/>
      <c r="VOS9" s="521"/>
      <c r="VOW9" s="521"/>
      <c r="VPA9" s="521"/>
      <c r="VPE9" s="521"/>
      <c r="VPI9" s="521"/>
      <c r="VPM9" s="521"/>
      <c r="VPQ9" s="521"/>
      <c r="VPU9" s="521"/>
      <c r="VPY9" s="521"/>
      <c r="VQC9" s="521"/>
      <c r="VQG9" s="521"/>
      <c r="VQK9" s="521"/>
      <c r="VQO9" s="521"/>
      <c r="VQS9" s="521"/>
      <c r="VQW9" s="521"/>
      <c r="VRA9" s="521"/>
      <c r="VRE9" s="521"/>
      <c r="VRI9" s="521"/>
      <c r="VRM9" s="521"/>
      <c r="VRQ9" s="521"/>
      <c r="VRU9" s="521"/>
      <c r="VRY9" s="521"/>
      <c r="VSC9" s="521"/>
      <c r="VSG9" s="521"/>
      <c r="VSK9" s="521"/>
      <c r="VSO9" s="521"/>
      <c r="VSS9" s="521"/>
      <c r="VSW9" s="521"/>
      <c r="VTA9" s="521"/>
      <c r="VTE9" s="521"/>
      <c r="VTI9" s="521"/>
      <c r="VTM9" s="521"/>
      <c r="VTQ9" s="521"/>
      <c r="VTU9" s="521"/>
      <c r="VTY9" s="521"/>
      <c r="VUC9" s="521"/>
      <c r="VUG9" s="521"/>
      <c r="VUK9" s="521"/>
      <c r="VUO9" s="521"/>
      <c r="VUS9" s="521"/>
      <c r="VUW9" s="521"/>
      <c r="VVA9" s="521"/>
      <c r="VVE9" s="521"/>
      <c r="VVI9" s="521"/>
      <c r="VVM9" s="521"/>
      <c r="VVQ9" s="521"/>
      <c r="VVU9" s="521"/>
      <c r="VVY9" s="521"/>
      <c r="VWC9" s="521"/>
      <c r="VWG9" s="521"/>
      <c r="VWK9" s="521"/>
      <c r="VWO9" s="521"/>
      <c r="VWS9" s="521"/>
      <c r="VWW9" s="521"/>
      <c r="VXA9" s="521"/>
      <c r="VXE9" s="521"/>
      <c r="VXI9" s="521"/>
      <c r="VXM9" s="521"/>
      <c r="VXQ9" s="521"/>
      <c r="VXU9" s="521"/>
      <c r="VXY9" s="521"/>
      <c r="VYC9" s="521"/>
      <c r="VYG9" s="521"/>
      <c r="VYK9" s="521"/>
      <c r="VYO9" s="521"/>
      <c r="VYS9" s="521"/>
      <c r="VYW9" s="521"/>
      <c r="VZA9" s="521"/>
      <c r="VZE9" s="521"/>
      <c r="VZI9" s="521"/>
      <c r="VZM9" s="521"/>
      <c r="VZQ9" s="521"/>
      <c r="VZU9" s="521"/>
      <c r="VZY9" s="521"/>
      <c r="WAC9" s="521"/>
      <c r="WAG9" s="521"/>
      <c r="WAK9" s="521"/>
      <c r="WAO9" s="521"/>
      <c r="WAS9" s="521"/>
      <c r="WAW9" s="521"/>
      <c r="WBA9" s="521"/>
      <c r="WBE9" s="521"/>
      <c r="WBI9" s="521"/>
      <c r="WBM9" s="521"/>
      <c r="WBQ9" s="521"/>
      <c r="WBU9" s="521"/>
      <c r="WBY9" s="521"/>
      <c r="WCC9" s="521"/>
      <c r="WCG9" s="521"/>
      <c r="WCK9" s="521"/>
      <c r="WCO9" s="521"/>
      <c r="WCS9" s="521"/>
      <c r="WCW9" s="521"/>
      <c r="WDA9" s="521"/>
      <c r="WDE9" s="521"/>
      <c r="WDI9" s="521"/>
      <c r="WDM9" s="521"/>
      <c r="WDQ9" s="521"/>
      <c r="WDU9" s="521"/>
      <c r="WDY9" s="521"/>
      <c r="WEC9" s="521"/>
      <c r="WEG9" s="521"/>
      <c r="WEK9" s="521"/>
      <c r="WEO9" s="521"/>
      <c r="WES9" s="521"/>
      <c r="WEW9" s="521"/>
      <c r="WFA9" s="521"/>
      <c r="WFE9" s="521"/>
      <c r="WFI9" s="521"/>
      <c r="WFM9" s="521"/>
      <c r="WFQ9" s="521"/>
      <c r="WFU9" s="521"/>
      <c r="WFY9" s="521"/>
      <c r="WGC9" s="521"/>
      <c r="WGG9" s="521"/>
      <c r="WGK9" s="521"/>
      <c r="WGO9" s="521"/>
      <c r="WGS9" s="521"/>
      <c r="WGW9" s="521"/>
      <c r="WHA9" s="521"/>
      <c r="WHE9" s="521"/>
      <c r="WHI9" s="521"/>
      <c r="WHM9" s="521"/>
      <c r="WHQ9" s="521"/>
      <c r="WHU9" s="521"/>
      <c r="WHY9" s="521"/>
      <c r="WIC9" s="521"/>
      <c r="WIG9" s="521"/>
      <c r="WIK9" s="521"/>
      <c r="WIO9" s="521"/>
      <c r="WIS9" s="521"/>
      <c r="WIW9" s="521"/>
      <c r="WJA9" s="521"/>
      <c r="WJE9" s="521"/>
      <c r="WJI9" s="521"/>
      <c r="WJM9" s="521"/>
      <c r="WJQ9" s="521"/>
      <c r="WJU9" s="521"/>
      <c r="WJY9" s="521"/>
      <c r="WKC9" s="521"/>
      <c r="WKG9" s="521"/>
      <c r="WKK9" s="521"/>
      <c r="WKO9" s="521"/>
      <c r="WKS9" s="521"/>
      <c r="WKW9" s="521"/>
      <c r="WLA9" s="521"/>
      <c r="WLE9" s="521"/>
      <c r="WLI9" s="521"/>
      <c r="WLM9" s="521"/>
      <c r="WLQ9" s="521"/>
      <c r="WLU9" s="521"/>
      <c r="WLY9" s="521"/>
      <c r="WMC9" s="521"/>
      <c r="WMG9" s="521"/>
      <c r="WMK9" s="521"/>
      <c r="WMO9" s="521"/>
      <c r="WMS9" s="521"/>
      <c r="WMW9" s="521"/>
      <c r="WNA9" s="521"/>
      <c r="WNE9" s="521"/>
      <c r="WNI9" s="521"/>
      <c r="WNM9" s="521"/>
      <c r="WNQ9" s="521"/>
      <c r="WNU9" s="521"/>
      <c r="WNY9" s="521"/>
      <c r="WOC9" s="521"/>
      <c r="WOG9" s="521"/>
      <c r="WOK9" s="521"/>
      <c r="WOO9" s="521"/>
      <c r="WOS9" s="521"/>
      <c r="WOW9" s="521"/>
      <c r="WPA9" s="521"/>
      <c r="WPE9" s="521"/>
      <c r="WPI9" s="521"/>
      <c r="WPM9" s="521"/>
      <c r="WPQ9" s="521"/>
      <c r="WPU9" s="521"/>
      <c r="WPY9" s="521"/>
      <c r="WQC9" s="521"/>
      <c r="WQG9" s="521"/>
      <c r="WQK9" s="521"/>
      <c r="WQO9" s="521"/>
      <c r="WQS9" s="521"/>
      <c r="WQW9" s="521"/>
      <c r="WRA9" s="521"/>
      <c r="WRE9" s="521"/>
      <c r="WRI9" s="521"/>
      <c r="WRM9" s="521"/>
      <c r="WRQ9" s="521"/>
      <c r="WRU9" s="521"/>
      <c r="WRY9" s="521"/>
      <c r="WSC9" s="521"/>
      <c r="WSG9" s="521"/>
      <c r="WSK9" s="521"/>
      <c r="WSO9" s="521"/>
      <c r="WSS9" s="521"/>
      <c r="WSW9" s="521"/>
      <c r="WTA9" s="521"/>
      <c r="WTE9" s="521"/>
      <c r="WTI9" s="521"/>
      <c r="WTM9" s="521"/>
      <c r="WTQ9" s="521"/>
      <c r="WTU9" s="521"/>
      <c r="WTY9" s="521"/>
      <c r="WUC9" s="521"/>
      <c r="WUG9" s="521"/>
      <c r="WUK9" s="521"/>
      <c r="WUO9" s="521"/>
      <c r="WUS9" s="521"/>
      <c r="WUW9" s="521"/>
      <c r="WVA9" s="521"/>
      <c r="WVE9" s="521"/>
      <c r="WVI9" s="521"/>
      <c r="WVM9" s="521"/>
      <c r="WVQ9" s="521"/>
      <c r="WVU9" s="521"/>
      <c r="WVY9" s="521"/>
      <c r="WWC9" s="521"/>
      <c r="WWG9" s="521"/>
      <c r="WWK9" s="521"/>
      <c r="WWO9" s="521"/>
      <c r="WWS9" s="521"/>
      <c r="WWW9" s="521"/>
      <c r="WXA9" s="521"/>
      <c r="WXE9" s="521"/>
      <c r="WXI9" s="521"/>
      <c r="WXM9" s="521"/>
      <c r="WXQ9" s="521"/>
      <c r="WXU9" s="521"/>
      <c r="WXY9" s="521"/>
      <c r="WYC9" s="521"/>
      <c r="WYG9" s="521"/>
      <c r="WYK9" s="521"/>
      <c r="WYO9" s="521"/>
      <c r="WYS9" s="521"/>
      <c r="WYW9" s="521"/>
      <c r="WZA9" s="521"/>
      <c r="WZE9" s="521"/>
      <c r="WZI9" s="521"/>
      <c r="WZM9" s="521"/>
      <c r="WZQ9" s="521"/>
      <c r="WZU9" s="521"/>
      <c r="WZY9" s="521"/>
      <c r="XAC9" s="521"/>
      <c r="XAG9" s="521"/>
      <c r="XAK9" s="521"/>
      <c r="XAO9" s="521"/>
      <c r="XAS9" s="521"/>
      <c r="XAW9" s="521"/>
      <c r="XBA9" s="521"/>
      <c r="XBE9" s="521"/>
      <c r="XBI9" s="521"/>
      <c r="XBM9" s="521"/>
      <c r="XBQ9" s="521"/>
      <c r="XBU9" s="521"/>
      <c r="XBY9" s="521"/>
      <c r="XCC9" s="521"/>
      <c r="XCG9" s="521"/>
      <c r="XCK9" s="521"/>
      <c r="XCO9" s="521"/>
      <c r="XCS9" s="521"/>
      <c r="XCW9" s="521"/>
      <c r="XDA9" s="521"/>
      <c r="XDE9" s="521"/>
      <c r="XDI9" s="521"/>
      <c r="XDM9" s="521"/>
      <c r="XDQ9" s="521"/>
      <c r="XDU9" s="521"/>
      <c r="XDY9" s="521"/>
      <c r="XEC9" s="521"/>
      <c r="XEG9" s="521"/>
      <c r="XEK9" s="521"/>
      <c r="XEO9" s="521"/>
      <c r="XES9" s="521"/>
      <c r="XEW9" s="521"/>
      <c r="XFA9" s="521"/>
    </row>
    <row r="10" spans="1:1021 1025:2045 2049:3069 3073:4093 4097:5117 5121:6141 6145:7165 7169:8189 8193:9213 9217:10237 10241:11261 11265:12285 12289:13309 13313:14333 14337:15357 15361:16381" hidden="1" x14ac:dyDescent="0.2">
      <c r="A10" s="80" t="s">
        <v>20</v>
      </c>
      <c r="B10" s="503" t="s">
        <v>186</v>
      </c>
      <c r="C10" s="504"/>
      <c r="D10" s="504"/>
      <c r="E10" s="504"/>
      <c r="F10" s="190"/>
      <c r="G10" s="190"/>
      <c r="H10" s="191"/>
      <c r="I10" s="521"/>
      <c r="M10" s="521"/>
      <c r="Q10" s="521"/>
      <c r="U10" s="521"/>
      <c r="Y10" s="521"/>
      <c r="AC10" s="521"/>
      <c r="AG10" s="521"/>
      <c r="AK10" s="521"/>
      <c r="AO10" s="521"/>
      <c r="AS10" s="521"/>
      <c r="AW10" s="521"/>
      <c r="BA10" s="521"/>
      <c r="BE10" s="521"/>
      <c r="BI10" s="521"/>
      <c r="BM10" s="521"/>
      <c r="BQ10" s="521"/>
      <c r="BU10" s="521"/>
      <c r="BY10" s="521"/>
      <c r="CC10" s="521"/>
      <c r="CG10" s="521"/>
      <c r="CK10" s="521"/>
      <c r="CO10" s="521"/>
      <c r="CS10" s="521"/>
      <c r="CW10" s="521"/>
      <c r="DA10" s="521"/>
      <c r="DE10" s="521"/>
      <c r="DI10" s="521"/>
      <c r="DM10" s="521"/>
      <c r="DQ10" s="521"/>
      <c r="DU10" s="521"/>
      <c r="DY10" s="521"/>
      <c r="EC10" s="521"/>
      <c r="EG10" s="521"/>
      <c r="EK10" s="521"/>
      <c r="EO10" s="521"/>
      <c r="ES10" s="521"/>
      <c r="EW10" s="521"/>
      <c r="FA10" s="521"/>
      <c r="FE10" s="521"/>
      <c r="FI10" s="521"/>
      <c r="FM10" s="521"/>
      <c r="FQ10" s="521"/>
      <c r="FU10" s="521"/>
      <c r="FY10" s="521"/>
      <c r="GC10" s="521"/>
      <c r="GG10" s="521"/>
      <c r="GK10" s="521"/>
      <c r="GO10" s="521"/>
      <c r="GS10" s="521"/>
      <c r="GW10" s="521"/>
      <c r="HA10" s="521"/>
      <c r="HE10" s="521"/>
      <c r="HI10" s="521"/>
      <c r="HM10" s="521"/>
      <c r="HQ10" s="521"/>
      <c r="HU10" s="521"/>
      <c r="HY10" s="521"/>
      <c r="IC10" s="521"/>
      <c r="IG10" s="521"/>
      <c r="IK10" s="521"/>
      <c r="IO10" s="521"/>
      <c r="IS10" s="521"/>
      <c r="IW10" s="521"/>
      <c r="JA10" s="521"/>
      <c r="JE10" s="521"/>
      <c r="JI10" s="521"/>
      <c r="JM10" s="521"/>
      <c r="JQ10" s="521"/>
      <c r="JU10" s="521"/>
      <c r="JY10" s="521"/>
      <c r="KC10" s="521"/>
      <c r="KG10" s="521"/>
      <c r="KK10" s="521"/>
      <c r="KO10" s="521"/>
      <c r="KS10" s="521"/>
      <c r="KW10" s="521"/>
      <c r="LA10" s="521"/>
      <c r="LE10" s="521"/>
      <c r="LI10" s="521"/>
      <c r="LM10" s="521"/>
      <c r="LQ10" s="521"/>
      <c r="LU10" s="521"/>
      <c r="LY10" s="521"/>
      <c r="MC10" s="521"/>
      <c r="MG10" s="521"/>
      <c r="MK10" s="521"/>
      <c r="MO10" s="521"/>
      <c r="MS10" s="521"/>
      <c r="MW10" s="521"/>
      <c r="NA10" s="521"/>
      <c r="NE10" s="521"/>
      <c r="NI10" s="521"/>
      <c r="NM10" s="521"/>
      <c r="NQ10" s="521"/>
      <c r="NU10" s="521"/>
      <c r="NY10" s="521"/>
      <c r="OC10" s="521"/>
      <c r="OG10" s="521"/>
      <c r="OK10" s="521"/>
      <c r="OO10" s="521"/>
      <c r="OS10" s="521"/>
      <c r="OW10" s="521"/>
      <c r="PA10" s="521"/>
      <c r="PE10" s="521"/>
      <c r="PI10" s="521"/>
      <c r="PM10" s="521"/>
      <c r="PQ10" s="521"/>
      <c r="PU10" s="521"/>
      <c r="PY10" s="521"/>
      <c r="QC10" s="521"/>
      <c r="QG10" s="521"/>
      <c r="QK10" s="521"/>
      <c r="QO10" s="521"/>
      <c r="QS10" s="521"/>
      <c r="QW10" s="521"/>
      <c r="RA10" s="521"/>
      <c r="RE10" s="521"/>
      <c r="RI10" s="521"/>
      <c r="RM10" s="521"/>
      <c r="RQ10" s="521"/>
      <c r="RU10" s="521"/>
      <c r="RY10" s="521"/>
      <c r="SC10" s="521"/>
      <c r="SG10" s="521"/>
      <c r="SK10" s="521"/>
      <c r="SO10" s="521"/>
      <c r="SS10" s="521"/>
      <c r="SW10" s="521"/>
      <c r="TA10" s="521"/>
      <c r="TE10" s="521"/>
      <c r="TI10" s="521"/>
      <c r="TM10" s="521"/>
      <c r="TQ10" s="521"/>
      <c r="TU10" s="521"/>
      <c r="TY10" s="521"/>
      <c r="UC10" s="521"/>
      <c r="UG10" s="521"/>
      <c r="UK10" s="521"/>
      <c r="UO10" s="521"/>
      <c r="US10" s="521"/>
      <c r="UW10" s="521"/>
      <c r="VA10" s="521"/>
      <c r="VE10" s="521"/>
      <c r="VI10" s="521"/>
      <c r="VM10" s="521"/>
      <c r="VQ10" s="521"/>
      <c r="VU10" s="521"/>
      <c r="VY10" s="521"/>
      <c r="WC10" s="521"/>
      <c r="WG10" s="521"/>
      <c r="WK10" s="521"/>
      <c r="WO10" s="521"/>
      <c r="WS10" s="521"/>
      <c r="WW10" s="521"/>
      <c r="XA10" s="521"/>
      <c r="XE10" s="521"/>
      <c r="XI10" s="521"/>
      <c r="XM10" s="521"/>
      <c r="XQ10" s="521"/>
      <c r="XU10" s="521"/>
      <c r="XY10" s="521"/>
      <c r="YC10" s="521"/>
      <c r="YG10" s="521"/>
      <c r="YK10" s="521"/>
      <c r="YO10" s="521"/>
      <c r="YS10" s="521"/>
      <c r="YW10" s="521"/>
      <c r="ZA10" s="521"/>
      <c r="ZE10" s="521"/>
      <c r="ZI10" s="521"/>
      <c r="ZM10" s="521"/>
      <c r="ZQ10" s="521"/>
      <c r="ZU10" s="521"/>
      <c r="ZY10" s="521"/>
      <c r="AAC10" s="521"/>
      <c r="AAG10" s="521"/>
      <c r="AAK10" s="521"/>
      <c r="AAO10" s="521"/>
      <c r="AAS10" s="521"/>
      <c r="AAW10" s="521"/>
      <c r="ABA10" s="521"/>
      <c r="ABE10" s="521"/>
      <c r="ABI10" s="521"/>
      <c r="ABM10" s="521"/>
      <c r="ABQ10" s="521"/>
      <c r="ABU10" s="521"/>
      <c r="ABY10" s="521"/>
      <c r="ACC10" s="521"/>
      <c r="ACG10" s="521"/>
      <c r="ACK10" s="521"/>
      <c r="ACO10" s="521"/>
      <c r="ACS10" s="521"/>
      <c r="ACW10" s="521"/>
      <c r="ADA10" s="521"/>
      <c r="ADE10" s="521"/>
      <c r="ADI10" s="521"/>
      <c r="ADM10" s="521"/>
      <c r="ADQ10" s="521"/>
      <c r="ADU10" s="521"/>
      <c r="ADY10" s="521"/>
      <c r="AEC10" s="521"/>
      <c r="AEG10" s="521"/>
      <c r="AEK10" s="521"/>
      <c r="AEO10" s="521"/>
      <c r="AES10" s="521"/>
      <c r="AEW10" s="521"/>
      <c r="AFA10" s="521"/>
      <c r="AFE10" s="521"/>
      <c r="AFI10" s="521"/>
      <c r="AFM10" s="521"/>
      <c r="AFQ10" s="521"/>
      <c r="AFU10" s="521"/>
      <c r="AFY10" s="521"/>
      <c r="AGC10" s="521"/>
      <c r="AGG10" s="521"/>
      <c r="AGK10" s="521"/>
      <c r="AGO10" s="521"/>
      <c r="AGS10" s="521"/>
      <c r="AGW10" s="521"/>
      <c r="AHA10" s="521"/>
      <c r="AHE10" s="521"/>
      <c r="AHI10" s="521"/>
      <c r="AHM10" s="521"/>
      <c r="AHQ10" s="521"/>
      <c r="AHU10" s="521"/>
      <c r="AHY10" s="521"/>
      <c r="AIC10" s="521"/>
      <c r="AIG10" s="521"/>
      <c r="AIK10" s="521"/>
      <c r="AIO10" s="521"/>
      <c r="AIS10" s="521"/>
      <c r="AIW10" s="521"/>
      <c r="AJA10" s="521"/>
      <c r="AJE10" s="521"/>
      <c r="AJI10" s="521"/>
      <c r="AJM10" s="521"/>
      <c r="AJQ10" s="521"/>
      <c r="AJU10" s="521"/>
      <c r="AJY10" s="521"/>
      <c r="AKC10" s="521"/>
      <c r="AKG10" s="521"/>
      <c r="AKK10" s="521"/>
      <c r="AKO10" s="521"/>
      <c r="AKS10" s="521"/>
      <c r="AKW10" s="521"/>
      <c r="ALA10" s="521"/>
      <c r="ALE10" s="521"/>
      <c r="ALI10" s="521"/>
      <c r="ALM10" s="521"/>
      <c r="ALQ10" s="521"/>
      <c r="ALU10" s="521"/>
      <c r="ALY10" s="521"/>
      <c r="AMC10" s="521"/>
      <c r="AMG10" s="521"/>
      <c r="AMK10" s="521"/>
      <c r="AMO10" s="521"/>
      <c r="AMS10" s="521"/>
      <c r="AMW10" s="521"/>
      <c r="ANA10" s="521"/>
      <c r="ANE10" s="521"/>
      <c r="ANI10" s="521"/>
      <c r="ANM10" s="521"/>
      <c r="ANQ10" s="521"/>
      <c r="ANU10" s="521"/>
      <c r="ANY10" s="521"/>
      <c r="AOC10" s="521"/>
      <c r="AOG10" s="521"/>
      <c r="AOK10" s="521"/>
      <c r="AOO10" s="521"/>
      <c r="AOS10" s="521"/>
      <c r="AOW10" s="521"/>
      <c r="APA10" s="521"/>
      <c r="APE10" s="521"/>
      <c r="API10" s="521"/>
      <c r="APM10" s="521"/>
      <c r="APQ10" s="521"/>
      <c r="APU10" s="521"/>
      <c r="APY10" s="521"/>
      <c r="AQC10" s="521"/>
      <c r="AQG10" s="521"/>
      <c r="AQK10" s="521"/>
      <c r="AQO10" s="521"/>
      <c r="AQS10" s="521"/>
      <c r="AQW10" s="521"/>
      <c r="ARA10" s="521"/>
      <c r="ARE10" s="521"/>
      <c r="ARI10" s="521"/>
      <c r="ARM10" s="521"/>
      <c r="ARQ10" s="521"/>
      <c r="ARU10" s="521"/>
      <c r="ARY10" s="521"/>
      <c r="ASC10" s="521"/>
      <c r="ASG10" s="521"/>
      <c r="ASK10" s="521"/>
      <c r="ASO10" s="521"/>
      <c r="ASS10" s="521"/>
      <c r="ASW10" s="521"/>
      <c r="ATA10" s="521"/>
      <c r="ATE10" s="521"/>
      <c r="ATI10" s="521"/>
      <c r="ATM10" s="521"/>
      <c r="ATQ10" s="521"/>
      <c r="ATU10" s="521"/>
      <c r="ATY10" s="521"/>
      <c r="AUC10" s="521"/>
      <c r="AUG10" s="521"/>
      <c r="AUK10" s="521"/>
      <c r="AUO10" s="521"/>
      <c r="AUS10" s="521"/>
      <c r="AUW10" s="521"/>
      <c r="AVA10" s="521"/>
      <c r="AVE10" s="521"/>
      <c r="AVI10" s="521"/>
      <c r="AVM10" s="521"/>
      <c r="AVQ10" s="521"/>
      <c r="AVU10" s="521"/>
      <c r="AVY10" s="521"/>
      <c r="AWC10" s="521"/>
      <c r="AWG10" s="521"/>
      <c r="AWK10" s="521"/>
      <c r="AWO10" s="521"/>
      <c r="AWS10" s="521"/>
      <c r="AWW10" s="521"/>
      <c r="AXA10" s="521"/>
      <c r="AXE10" s="521"/>
      <c r="AXI10" s="521"/>
      <c r="AXM10" s="521"/>
      <c r="AXQ10" s="521"/>
      <c r="AXU10" s="521"/>
      <c r="AXY10" s="521"/>
      <c r="AYC10" s="521"/>
      <c r="AYG10" s="521"/>
      <c r="AYK10" s="521"/>
      <c r="AYO10" s="521"/>
      <c r="AYS10" s="521"/>
      <c r="AYW10" s="521"/>
      <c r="AZA10" s="521"/>
      <c r="AZE10" s="521"/>
      <c r="AZI10" s="521"/>
      <c r="AZM10" s="521"/>
      <c r="AZQ10" s="521"/>
      <c r="AZU10" s="521"/>
      <c r="AZY10" s="521"/>
      <c r="BAC10" s="521"/>
      <c r="BAG10" s="521"/>
      <c r="BAK10" s="521"/>
      <c r="BAO10" s="521"/>
      <c r="BAS10" s="521"/>
      <c r="BAW10" s="521"/>
      <c r="BBA10" s="521"/>
      <c r="BBE10" s="521"/>
      <c r="BBI10" s="521"/>
      <c r="BBM10" s="521"/>
      <c r="BBQ10" s="521"/>
      <c r="BBU10" s="521"/>
      <c r="BBY10" s="521"/>
      <c r="BCC10" s="521"/>
      <c r="BCG10" s="521"/>
      <c r="BCK10" s="521"/>
      <c r="BCO10" s="521"/>
      <c r="BCS10" s="521"/>
      <c r="BCW10" s="521"/>
      <c r="BDA10" s="521"/>
      <c r="BDE10" s="521"/>
      <c r="BDI10" s="521"/>
      <c r="BDM10" s="521"/>
      <c r="BDQ10" s="521"/>
      <c r="BDU10" s="521"/>
      <c r="BDY10" s="521"/>
      <c r="BEC10" s="521"/>
      <c r="BEG10" s="521"/>
      <c r="BEK10" s="521"/>
      <c r="BEO10" s="521"/>
      <c r="BES10" s="521"/>
      <c r="BEW10" s="521"/>
      <c r="BFA10" s="521"/>
      <c r="BFE10" s="521"/>
      <c r="BFI10" s="521"/>
      <c r="BFM10" s="521"/>
      <c r="BFQ10" s="521"/>
      <c r="BFU10" s="521"/>
      <c r="BFY10" s="521"/>
      <c r="BGC10" s="521"/>
      <c r="BGG10" s="521"/>
      <c r="BGK10" s="521"/>
      <c r="BGO10" s="521"/>
      <c r="BGS10" s="521"/>
      <c r="BGW10" s="521"/>
      <c r="BHA10" s="521"/>
      <c r="BHE10" s="521"/>
      <c r="BHI10" s="521"/>
      <c r="BHM10" s="521"/>
      <c r="BHQ10" s="521"/>
      <c r="BHU10" s="521"/>
      <c r="BHY10" s="521"/>
      <c r="BIC10" s="521"/>
      <c r="BIG10" s="521"/>
      <c r="BIK10" s="521"/>
      <c r="BIO10" s="521"/>
      <c r="BIS10" s="521"/>
      <c r="BIW10" s="521"/>
      <c r="BJA10" s="521"/>
      <c r="BJE10" s="521"/>
      <c r="BJI10" s="521"/>
      <c r="BJM10" s="521"/>
      <c r="BJQ10" s="521"/>
      <c r="BJU10" s="521"/>
      <c r="BJY10" s="521"/>
      <c r="BKC10" s="521"/>
      <c r="BKG10" s="521"/>
      <c r="BKK10" s="521"/>
      <c r="BKO10" s="521"/>
      <c r="BKS10" s="521"/>
      <c r="BKW10" s="521"/>
      <c r="BLA10" s="521"/>
      <c r="BLE10" s="521"/>
      <c r="BLI10" s="521"/>
      <c r="BLM10" s="521"/>
      <c r="BLQ10" s="521"/>
      <c r="BLU10" s="521"/>
      <c r="BLY10" s="521"/>
      <c r="BMC10" s="521"/>
      <c r="BMG10" s="521"/>
      <c r="BMK10" s="521"/>
      <c r="BMO10" s="521"/>
      <c r="BMS10" s="521"/>
      <c r="BMW10" s="521"/>
      <c r="BNA10" s="521"/>
      <c r="BNE10" s="521"/>
      <c r="BNI10" s="521"/>
      <c r="BNM10" s="521"/>
      <c r="BNQ10" s="521"/>
      <c r="BNU10" s="521"/>
      <c r="BNY10" s="521"/>
      <c r="BOC10" s="521"/>
      <c r="BOG10" s="521"/>
      <c r="BOK10" s="521"/>
      <c r="BOO10" s="521"/>
      <c r="BOS10" s="521"/>
      <c r="BOW10" s="521"/>
      <c r="BPA10" s="521"/>
      <c r="BPE10" s="521"/>
      <c r="BPI10" s="521"/>
      <c r="BPM10" s="521"/>
      <c r="BPQ10" s="521"/>
      <c r="BPU10" s="521"/>
      <c r="BPY10" s="521"/>
      <c r="BQC10" s="521"/>
      <c r="BQG10" s="521"/>
      <c r="BQK10" s="521"/>
      <c r="BQO10" s="521"/>
      <c r="BQS10" s="521"/>
      <c r="BQW10" s="521"/>
      <c r="BRA10" s="521"/>
      <c r="BRE10" s="521"/>
      <c r="BRI10" s="521"/>
      <c r="BRM10" s="521"/>
      <c r="BRQ10" s="521"/>
      <c r="BRU10" s="521"/>
      <c r="BRY10" s="521"/>
      <c r="BSC10" s="521"/>
      <c r="BSG10" s="521"/>
      <c r="BSK10" s="521"/>
      <c r="BSO10" s="521"/>
      <c r="BSS10" s="521"/>
      <c r="BSW10" s="521"/>
      <c r="BTA10" s="521"/>
      <c r="BTE10" s="521"/>
      <c r="BTI10" s="521"/>
      <c r="BTM10" s="521"/>
      <c r="BTQ10" s="521"/>
      <c r="BTU10" s="521"/>
      <c r="BTY10" s="521"/>
      <c r="BUC10" s="521"/>
      <c r="BUG10" s="521"/>
      <c r="BUK10" s="521"/>
      <c r="BUO10" s="521"/>
      <c r="BUS10" s="521"/>
      <c r="BUW10" s="521"/>
      <c r="BVA10" s="521"/>
      <c r="BVE10" s="521"/>
      <c r="BVI10" s="521"/>
      <c r="BVM10" s="521"/>
      <c r="BVQ10" s="521"/>
      <c r="BVU10" s="521"/>
      <c r="BVY10" s="521"/>
      <c r="BWC10" s="521"/>
      <c r="BWG10" s="521"/>
      <c r="BWK10" s="521"/>
      <c r="BWO10" s="521"/>
      <c r="BWS10" s="521"/>
      <c r="BWW10" s="521"/>
      <c r="BXA10" s="521"/>
      <c r="BXE10" s="521"/>
      <c r="BXI10" s="521"/>
      <c r="BXM10" s="521"/>
      <c r="BXQ10" s="521"/>
      <c r="BXU10" s="521"/>
      <c r="BXY10" s="521"/>
      <c r="BYC10" s="521"/>
      <c r="BYG10" s="521"/>
      <c r="BYK10" s="521"/>
      <c r="BYO10" s="521"/>
      <c r="BYS10" s="521"/>
      <c r="BYW10" s="521"/>
      <c r="BZA10" s="521"/>
      <c r="BZE10" s="521"/>
      <c r="BZI10" s="521"/>
      <c r="BZM10" s="521"/>
      <c r="BZQ10" s="521"/>
      <c r="BZU10" s="521"/>
      <c r="BZY10" s="521"/>
      <c r="CAC10" s="521"/>
      <c r="CAG10" s="521"/>
      <c r="CAK10" s="521"/>
      <c r="CAO10" s="521"/>
      <c r="CAS10" s="521"/>
      <c r="CAW10" s="521"/>
      <c r="CBA10" s="521"/>
      <c r="CBE10" s="521"/>
      <c r="CBI10" s="521"/>
      <c r="CBM10" s="521"/>
      <c r="CBQ10" s="521"/>
      <c r="CBU10" s="521"/>
      <c r="CBY10" s="521"/>
      <c r="CCC10" s="521"/>
      <c r="CCG10" s="521"/>
      <c r="CCK10" s="521"/>
      <c r="CCO10" s="521"/>
      <c r="CCS10" s="521"/>
      <c r="CCW10" s="521"/>
      <c r="CDA10" s="521"/>
      <c r="CDE10" s="521"/>
      <c r="CDI10" s="521"/>
      <c r="CDM10" s="521"/>
      <c r="CDQ10" s="521"/>
      <c r="CDU10" s="521"/>
      <c r="CDY10" s="521"/>
      <c r="CEC10" s="521"/>
      <c r="CEG10" s="521"/>
      <c r="CEK10" s="521"/>
      <c r="CEO10" s="521"/>
      <c r="CES10" s="521"/>
      <c r="CEW10" s="521"/>
      <c r="CFA10" s="521"/>
      <c r="CFE10" s="521"/>
      <c r="CFI10" s="521"/>
      <c r="CFM10" s="521"/>
      <c r="CFQ10" s="521"/>
      <c r="CFU10" s="521"/>
      <c r="CFY10" s="521"/>
      <c r="CGC10" s="521"/>
      <c r="CGG10" s="521"/>
      <c r="CGK10" s="521"/>
      <c r="CGO10" s="521"/>
      <c r="CGS10" s="521"/>
      <c r="CGW10" s="521"/>
      <c r="CHA10" s="521"/>
      <c r="CHE10" s="521"/>
      <c r="CHI10" s="521"/>
      <c r="CHM10" s="521"/>
      <c r="CHQ10" s="521"/>
      <c r="CHU10" s="521"/>
      <c r="CHY10" s="521"/>
      <c r="CIC10" s="521"/>
      <c r="CIG10" s="521"/>
      <c r="CIK10" s="521"/>
      <c r="CIO10" s="521"/>
      <c r="CIS10" s="521"/>
      <c r="CIW10" s="521"/>
      <c r="CJA10" s="521"/>
      <c r="CJE10" s="521"/>
      <c r="CJI10" s="521"/>
      <c r="CJM10" s="521"/>
      <c r="CJQ10" s="521"/>
      <c r="CJU10" s="521"/>
      <c r="CJY10" s="521"/>
      <c r="CKC10" s="521"/>
      <c r="CKG10" s="521"/>
      <c r="CKK10" s="521"/>
      <c r="CKO10" s="521"/>
      <c r="CKS10" s="521"/>
      <c r="CKW10" s="521"/>
      <c r="CLA10" s="521"/>
      <c r="CLE10" s="521"/>
      <c r="CLI10" s="521"/>
      <c r="CLM10" s="521"/>
      <c r="CLQ10" s="521"/>
      <c r="CLU10" s="521"/>
      <c r="CLY10" s="521"/>
      <c r="CMC10" s="521"/>
      <c r="CMG10" s="521"/>
      <c r="CMK10" s="521"/>
      <c r="CMO10" s="521"/>
      <c r="CMS10" s="521"/>
      <c r="CMW10" s="521"/>
      <c r="CNA10" s="521"/>
      <c r="CNE10" s="521"/>
      <c r="CNI10" s="521"/>
      <c r="CNM10" s="521"/>
      <c r="CNQ10" s="521"/>
      <c r="CNU10" s="521"/>
      <c r="CNY10" s="521"/>
      <c r="COC10" s="521"/>
      <c r="COG10" s="521"/>
      <c r="COK10" s="521"/>
      <c r="COO10" s="521"/>
      <c r="COS10" s="521"/>
      <c r="COW10" s="521"/>
      <c r="CPA10" s="521"/>
      <c r="CPE10" s="521"/>
      <c r="CPI10" s="521"/>
      <c r="CPM10" s="521"/>
      <c r="CPQ10" s="521"/>
      <c r="CPU10" s="521"/>
      <c r="CPY10" s="521"/>
      <c r="CQC10" s="521"/>
      <c r="CQG10" s="521"/>
      <c r="CQK10" s="521"/>
      <c r="CQO10" s="521"/>
      <c r="CQS10" s="521"/>
      <c r="CQW10" s="521"/>
      <c r="CRA10" s="521"/>
      <c r="CRE10" s="521"/>
      <c r="CRI10" s="521"/>
      <c r="CRM10" s="521"/>
      <c r="CRQ10" s="521"/>
      <c r="CRU10" s="521"/>
      <c r="CRY10" s="521"/>
      <c r="CSC10" s="521"/>
      <c r="CSG10" s="521"/>
      <c r="CSK10" s="521"/>
      <c r="CSO10" s="521"/>
      <c r="CSS10" s="521"/>
      <c r="CSW10" s="521"/>
      <c r="CTA10" s="521"/>
      <c r="CTE10" s="521"/>
      <c r="CTI10" s="521"/>
      <c r="CTM10" s="521"/>
      <c r="CTQ10" s="521"/>
      <c r="CTU10" s="521"/>
      <c r="CTY10" s="521"/>
      <c r="CUC10" s="521"/>
      <c r="CUG10" s="521"/>
      <c r="CUK10" s="521"/>
      <c r="CUO10" s="521"/>
      <c r="CUS10" s="521"/>
      <c r="CUW10" s="521"/>
      <c r="CVA10" s="521"/>
      <c r="CVE10" s="521"/>
      <c r="CVI10" s="521"/>
      <c r="CVM10" s="521"/>
      <c r="CVQ10" s="521"/>
      <c r="CVU10" s="521"/>
      <c r="CVY10" s="521"/>
      <c r="CWC10" s="521"/>
      <c r="CWG10" s="521"/>
      <c r="CWK10" s="521"/>
      <c r="CWO10" s="521"/>
      <c r="CWS10" s="521"/>
      <c r="CWW10" s="521"/>
      <c r="CXA10" s="521"/>
      <c r="CXE10" s="521"/>
      <c r="CXI10" s="521"/>
      <c r="CXM10" s="521"/>
      <c r="CXQ10" s="521"/>
      <c r="CXU10" s="521"/>
      <c r="CXY10" s="521"/>
      <c r="CYC10" s="521"/>
      <c r="CYG10" s="521"/>
      <c r="CYK10" s="521"/>
      <c r="CYO10" s="521"/>
      <c r="CYS10" s="521"/>
      <c r="CYW10" s="521"/>
      <c r="CZA10" s="521"/>
      <c r="CZE10" s="521"/>
      <c r="CZI10" s="521"/>
      <c r="CZM10" s="521"/>
      <c r="CZQ10" s="521"/>
      <c r="CZU10" s="521"/>
      <c r="CZY10" s="521"/>
      <c r="DAC10" s="521"/>
      <c r="DAG10" s="521"/>
      <c r="DAK10" s="521"/>
      <c r="DAO10" s="521"/>
      <c r="DAS10" s="521"/>
      <c r="DAW10" s="521"/>
      <c r="DBA10" s="521"/>
      <c r="DBE10" s="521"/>
      <c r="DBI10" s="521"/>
      <c r="DBM10" s="521"/>
      <c r="DBQ10" s="521"/>
      <c r="DBU10" s="521"/>
      <c r="DBY10" s="521"/>
      <c r="DCC10" s="521"/>
      <c r="DCG10" s="521"/>
      <c r="DCK10" s="521"/>
      <c r="DCO10" s="521"/>
      <c r="DCS10" s="521"/>
      <c r="DCW10" s="521"/>
      <c r="DDA10" s="521"/>
      <c r="DDE10" s="521"/>
      <c r="DDI10" s="521"/>
      <c r="DDM10" s="521"/>
      <c r="DDQ10" s="521"/>
      <c r="DDU10" s="521"/>
      <c r="DDY10" s="521"/>
      <c r="DEC10" s="521"/>
      <c r="DEG10" s="521"/>
      <c r="DEK10" s="521"/>
      <c r="DEO10" s="521"/>
      <c r="DES10" s="521"/>
      <c r="DEW10" s="521"/>
      <c r="DFA10" s="521"/>
      <c r="DFE10" s="521"/>
      <c r="DFI10" s="521"/>
      <c r="DFM10" s="521"/>
      <c r="DFQ10" s="521"/>
      <c r="DFU10" s="521"/>
      <c r="DFY10" s="521"/>
      <c r="DGC10" s="521"/>
      <c r="DGG10" s="521"/>
      <c r="DGK10" s="521"/>
      <c r="DGO10" s="521"/>
      <c r="DGS10" s="521"/>
      <c r="DGW10" s="521"/>
      <c r="DHA10" s="521"/>
      <c r="DHE10" s="521"/>
      <c r="DHI10" s="521"/>
      <c r="DHM10" s="521"/>
      <c r="DHQ10" s="521"/>
      <c r="DHU10" s="521"/>
      <c r="DHY10" s="521"/>
      <c r="DIC10" s="521"/>
      <c r="DIG10" s="521"/>
      <c r="DIK10" s="521"/>
      <c r="DIO10" s="521"/>
      <c r="DIS10" s="521"/>
      <c r="DIW10" s="521"/>
      <c r="DJA10" s="521"/>
      <c r="DJE10" s="521"/>
      <c r="DJI10" s="521"/>
      <c r="DJM10" s="521"/>
      <c r="DJQ10" s="521"/>
      <c r="DJU10" s="521"/>
      <c r="DJY10" s="521"/>
      <c r="DKC10" s="521"/>
      <c r="DKG10" s="521"/>
      <c r="DKK10" s="521"/>
      <c r="DKO10" s="521"/>
      <c r="DKS10" s="521"/>
      <c r="DKW10" s="521"/>
      <c r="DLA10" s="521"/>
      <c r="DLE10" s="521"/>
      <c r="DLI10" s="521"/>
      <c r="DLM10" s="521"/>
      <c r="DLQ10" s="521"/>
      <c r="DLU10" s="521"/>
      <c r="DLY10" s="521"/>
      <c r="DMC10" s="521"/>
      <c r="DMG10" s="521"/>
      <c r="DMK10" s="521"/>
      <c r="DMO10" s="521"/>
      <c r="DMS10" s="521"/>
      <c r="DMW10" s="521"/>
      <c r="DNA10" s="521"/>
      <c r="DNE10" s="521"/>
      <c r="DNI10" s="521"/>
      <c r="DNM10" s="521"/>
      <c r="DNQ10" s="521"/>
      <c r="DNU10" s="521"/>
      <c r="DNY10" s="521"/>
      <c r="DOC10" s="521"/>
      <c r="DOG10" s="521"/>
      <c r="DOK10" s="521"/>
      <c r="DOO10" s="521"/>
      <c r="DOS10" s="521"/>
      <c r="DOW10" s="521"/>
      <c r="DPA10" s="521"/>
      <c r="DPE10" s="521"/>
      <c r="DPI10" s="521"/>
      <c r="DPM10" s="521"/>
      <c r="DPQ10" s="521"/>
      <c r="DPU10" s="521"/>
      <c r="DPY10" s="521"/>
      <c r="DQC10" s="521"/>
      <c r="DQG10" s="521"/>
      <c r="DQK10" s="521"/>
      <c r="DQO10" s="521"/>
      <c r="DQS10" s="521"/>
      <c r="DQW10" s="521"/>
      <c r="DRA10" s="521"/>
      <c r="DRE10" s="521"/>
      <c r="DRI10" s="521"/>
      <c r="DRM10" s="521"/>
      <c r="DRQ10" s="521"/>
      <c r="DRU10" s="521"/>
      <c r="DRY10" s="521"/>
      <c r="DSC10" s="521"/>
      <c r="DSG10" s="521"/>
      <c r="DSK10" s="521"/>
      <c r="DSO10" s="521"/>
      <c r="DSS10" s="521"/>
      <c r="DSW10" s="521"/>
      <c r="DTA10" s="521"/>
      <c r="DTE10" s="521"/>
      <c r="DTI10" s="521"/>
      <c r="DTM10" s="521"/>
      <c r="DTQ10" s="521"/>
      <c r="DTU10" s="521"/>
      <c r="DTY10" s="521"/>
      <c r="DUC10" s="521"/>
      <c r="DUG10" s="521"/>
      <c r="DUK10" s="521"/>
      <c r="DUO10" s="521"/>
      <c r="DUS10" s="521"/>
      <c r="DUW10" s="521"/>
      <c r="DVA10" s="521"/>
      <c r="DVE10" s="521"/>
      <c r="DVI10" s="521"/>
      <c r="DVM10" s="521"/>
      <c r="DVQ10" s="521"/>
      <c r="DVU10" s="521"/>
      <c r="DVY10" s="521"/>
      <c r="DWC10" s="521"/>
      <c r="DWG10" s="521"/>
      <c r="DWK10" s="521"/>
      <c r="DWO10" s="521"/>
      <c r="DWS10" s="521"/>
      <c r="DWW10" s="521"/>
      <c r="DXA10" s="521"/>
      <c r="DXE10" s="521"/>
      <c r="DXI10" s="521"/>
      <c r="DXM10" s="521"/>
      <c r="DXQ10" s="521"/>
      <c r="DXU10" s="521"/>
      <c r="DXY10" s="521"/>
      <c r="DYC10" s="521"/>
      <c r="DYG10" s="521"/>
      <c r="DYK10" s="521"/>
      <c r="DYO10" s="521"/>
      <c r="DYS10" s="521"/>
      <c r="DYW10" s="521"/>
      <c r="DZA10" s="521"/>
      <c r="DZE10" s="521"/>
      <c r="DZI10" s="521"/>
      <c r="DZM10" s="521"/>
      <c r="DZQ10" s="521"/>
      <c r="DZU10" s="521"/>
      <c r="DZY10" s="521"/>
      <c r="EAC10" s="521"/>
      <c r="EAG10" s="521"/>
      <c r="EAK10" s="521"/>
      <c r="EAO10" s="521"/>
      <c r="EAS10" s="521"/>
      <c r="EAW10" s="521"/>
      <c r="EBA10" s="521"/>
      <c r="EBE10" s="521"/>
      <c r="EBI10" s="521"/>
      <c r="EBM10" s="521"/>
      <c r="EBQ10" s="521"/>
      <c r="EBU10" s="521"/>
      <c r="EBY10" s="521"/>
      <c r="ECC10" s="521"/>
      <c r="ECG10" s="521"/>
      <c r="ECK10" s="521"/>
      <c r="ECO10" s="521"/>
      <c r="ECS10" s="521"/>
      <c r="ECW10" s="521"/>
      <c r="EDA10" s="521"/>
      <c r="EDE10" s="521"/>
      <c r="EDI10" s="521"/>
      <c r="EDM10" s="521"/>
      <c r="EDQ10" s="521"/>
      <c r="EDU10" s="521"/>
      <c r="EDY10" s="521"/>
      <c r="EEC10" s="521"/>
      <c r="EEG10" s="521"/>
      <c r="EEK10" s="521"/>
      <c r="EEO10" s="521"/>
      <c r="EES10" s="521"/>
      <c r="EEW10" s="521"/>
      <c r="EFA10" s="521"/>
      <c r="EFE10" s="521"/>
      <c r="EFI10" s="521"/>
      <c r="EFM10" s="521"/>
      <c r="EFQ10" s="521"/>
      <c r="EFU10" s="521"/>
      <c r="EFY10" s="521"/>
      <c r="EGC10" s="521"/>
      <c r="EGG10" s="521"/>
      <c r="EGK10" s="521"/>
      <c r="EGO10" s="521"/>
      <c r="EGS10" s="521"/>
      <c r="EGW10" s="521"/>
      <c r="EHA10" s="521"/>
      <c r="EHE10" s="521"/>
      <c r="EHI10" s="521"/>
      <c r="EHM10" s="521"/>
      <c r="EHQ10" s="521"/>
      <c r="EHU10" s="521"/>
      <c r="EHY10" s="521"/>
      <c r="EIC10" s="521"/>
      <c r="EIG10" s="521"/>
      <c r="EIK10" s="521"/>
      <c r="EIO10" s="521"/>
      <c r="EIS10" s="521"/>
      <c r="EIW10" s="521"/>
      <c r="EJA10" s="521"/>
      <c r="EJE10" s="521"/>
      <c r="EJI10" s="521"/>
      <c r="EJM10" s="521"/>
      <c r="EJQ10" s="521"/>
      <c r="EJU10" s="521"/>
      <c r="EJY10" s="521"/>
      <c r="EKC10" s="521"/>
      <c r="EKG10" s="521"/>
      <c r="EKK10" s="521"/>
      <c r="EKO10" s="521"/>
      <c r="EKS10" s="521"/>
      <c r="EKW10" s="521"/>
      <c r="ELA10" s="521"/>
      <c r="ELE10" s="521"/>
      <c r="ELI10" s="521"/>
      <c r="ELM10" s="521"/>
      <c r="ELQ10" s="521"/>
      <c r="ELU10" s="521"/>
      <c r="ELY10" s="521"/>
      <c r="EMC10" s="521"/>
      <c r="EMG10" s="521"/>
      <c r="EMK10" s="521"/>
      <c r="EMO10" s="521"/>
      <c r="EMS10" s="521"/>
      <c r="EMW10" s="521"/>
      <c r="ENA10" s="521"/>
      <c r="ENE10" s="521"/>
      <c r="ENI10" s="521"/>
      <c r="ENM10" s="521"/>
      <c r="ENQ10" s="521"/>
      <c r="ENU10" s="521"/>
      <c r="ENY10" s="521"/>
      <c r="EOC10" s="521"/>
      <c r="EOG10" s="521"/>
      <c r="EOK10" s="521"/>
      <c r="EOO10" s="521"/>
      <c r="EOS10" s="521"/>
      <c r="EOW10" s="521"/>
      <c r="EPA10" s="521"/>
      <c r="EPE10" s="521"/>
      <c r="EPI10" s="521"/>
      <c r="EPM10" s="521"/>
      <c r="EPQ10" s="521"/>
      <c r="EPU10" s="521"/>
      <c r="EPY10" s="521"/>
      <c r="EQC10" s="521"/>
      <c r="EQG10" s="521"/>
      <c r="EQK10" s="521"/>
      <c r="EQO10" s="521"/>
      <c r="EQS10" s="521"/>
      <c r="EQW10" s="521"/>
      <c r="ERA10" s="521"/>
      <c r="ERE10" s="521"/>
      <c r="ERI10" s="521"/>
      <c r="ERM10" s="521"/>
      <c r="ERQ10" s="521"/>
      <c r="ERU10" s="521"/>
      <c r="ERY10" s="521"/>
      <c r="ESC10" s="521"/>
      <c r="ESG10" s="521"/>
      <c r="ESK10" s="521"/>
      <c r="ESO10" s="521"/>
      <c r="ESS10" s="521"/>
      <c r="ESW10" s="521"/>
      <c r="ETA10" s="521"/>
      <c r="ETE10" s="521"/>
      <c r="ETI10" s="521"/>
      <c r="ETM10" s="521"/>
      <c r="ETQ10" s="521"/>
      <c r="ETU10" s="521"/>
      <c r="ETY10" s="521"/>
      <c r="EUC10" s="521"/>
      <c r="EUG10" s="521"/>
      <c r="EUK10" s="521"/>
      <c r="EUO10" s="521"/>
      <c r="EUS10" s="521"/>
      <c r="EUW10" s="521"/>
      <c r="EVA10" s="521"/>
      <c r="EVE10" s="521"/>
      <c r="EVI10" s="521"/>
      <c r="EVM10" s="521"/>
      <c r="EVQ10" s="521"/>
      <c r="EVU10" s="521"/>
      <c r="EVY10" s="521"/>
      <c r="EWC10" s="521"/>
      <c r="EWG10" s="521"/>
      <c r="EWK10" s="521"/>
      <c r="EWO10" s="521"/>
      <c r="EWS10" s="521"/>
      <c r="EWW10" s="521"/>
      <c r="EXA10" s="521"/>
      <c r="EXE10" s="521"/>
      <c r="EXI10" s="521"/>
      <c r="EXM10" s="521"/>
      <c r="EXQ10" s="521"/>
      <c r="EXU10" s="521"/>
      <c r="EXY10" s="521"/>
      <c r="EYC10" s="521"/>
      <c r="EYG10" s="521"/>
      <c r="EYK10" s="521"/>
      <c r="EYO10" s="521"/>
      <c r="EYS10" s="521"/>
      <c r="EYW10" s="521"/>
      <c r="EZA10" s="521"/>
      <c r="EZE10" s="521"/>
      <c r="EZI10" s="521"/>
      <c r="EZM10" s="521"/>
      <c r="EZQ10" s="521"/>
      <c r="EZU10" s="521"/>
      <c r="EZY10" s="521"/>
      <c r="FAC10" s="521"/>
      <c r="FAG10" s="521"/>
      <c r="FAK10" s="521"/>
      <c r="FAO10" s="521"/>
      <c r="FAS10" s="521"/>
      <c r="FAW10" s="521"/>
      <c r="FBA10" s="521"/>
      <c r="FBE10" s="521"/>
      <c r="FBI10" s="521"/>
      <c r="FBM10" s="521"/>
      <c r="FBQ10" s="521"/>
      <c r="FBU10" s="521"/>
      <c r="FBY10" s="521"/>
      <c r="FCC10" s="521"/>
      <c r="FCG10" s="521"/>
      <c r="FCK10" s="521"/>
      <c r="FCO10" s="521"/>
      <c r="FCS10" s="521"/>
      <c r="FCW10" s="521"/>
      <c r="FDA10" s="521"/>
      <c r="FDE10" s="521"/>
      <c r="FDI10" s="521"/>
      <c r="FDM10" s="521"/>
      <c r="FDQ10" s="521"/>
      <c r="FDU10" s="521"/>
      <c r="FDY10" s="521"/>
      <c r="FEC10" s="521"/>
      <c r="FEG10" s="521"/>
      <c r="FEK10" s="521"/>
      <c r="FEO10" s="521"/>
      <c r="FES10" s="521"/>
      <c r="FEW10" s="521"/>
      <c r="FFA10" s="521"/>
      <c r="FFE10" s="521"/>
      <c r="FFI10" s="521"/>
      <c r="FFM10" s="521"/>
      <c r="FFQ10" s="521"/>
      <c r="FFU10" s="521"/>
      <c r="FFY10" s="521"/>
      <c r="FGC10" s="521"/>
      <c r="FGG10" s="521"/>
      <c r="FGK10" s="521"/>
      <c r="FGO10" s="521"/>
      <c r="FGS10" s="521"/>
      <c r="FGW10" s="521"/>
      <c r="FHA10" s="521"/>
      <c r="FHE10" s="521"/>
      <c r="FHI10" s="521"/>
      <c r="FHM10" s="521"/>
      <c r="FHQ10" s="521"/>
      <c r="FHU10" s="521"/>
      <c r="FHY10" s="521"/>
      <c r="FIC10" s="521"/>
      <c r="FIG10" s="521"/>
      <c r="FIK10" s="521"/>
      <c r="FIO10" s="521"/>
      <c r="FIS10" s="521"/>
      <c r="FIW10" s="521"/>
      <c r="FJA10" s="521"/>
      <c r="FJE10" s="521"/>
      <c r="FJI10" s="521"/>
      <c r="FJM10" s="521"/>
      <c r="FJQ10" s="521"/>
      <c r="FJU10" s="521"/>
      <c r="FJY10" s="521"/>
      <c r="FKC10" s="521"/>
      <c r="FKG10" s="521"/>
      <c r="FKK10" s="521"/>
      <c r="FKO10" s="521"/>
      <c r="FKS10" s="521"/>
      <c r="FKW10" s="521"/>
      <c r="FLA10" s="521"/>
      <c r="FLE10" s="521"/>
      <c r="FLI10" s="521"/>
      <c r="FLM10" s="521"/>
      <c r="FLQ10" s="521"/>
      <c r="FLU10" s="521"/>
      <c r="FLY10" s="521"/>
      <c r="FMC10" s="521"/>
      <c r="FMG10" s="521"/>
      <c r="FMK10" s="521"/>
      <c r="FMO10" s="521"/>
      <c r="FMS10" s="521"/>
      <c r="FMW10" s="521"/>
      <c r="FNA10" s="521"/>
      <c r="FNE10" s="521"/>
      <c r="FNI10" s="521"/>
      <c r="FNM10" s="521"/>
      <c r="FNQ10" s="521"/>
      <c r="FNU10" s="521"/>
      <c r="FNY10" s="521"/>
      <c r="FOC10" s="521"/>
      <c r="FOG10" s="521"/>
      <c r="FOK10" s="521"/>
      <c r="FOO10" s="521"/>
      <c r="FOS10" s="521"/>
      <c r="FOW10" s="521"/>
      <c r="FPA10" s="521"/>
      <c r="FPE10" s="521"/>
      <c r="FPI10" s="521"/>
      <c r="FPM10" s="521"/>
      <c r="FPQ10" s="521"/>
      <c r="FPU10" s="521"/>
      <c r="FPY10" s="521"/>
      <c r="FQC10" s="521"/>
      <c r="FQG10" s="521"/>
      <c r="FQK10" s="521"/>
      <c r="FQO10" s="521"/>
      <c r="FQS10" s="521"/>
      <c r="FQW10" s="521"/>
      <c r="FRA10" s="521"/>
      <c r="FRE10" s="521"/>
      <c r="FRI10" s="521"/>
      <c r="FRM10" s="521"/>
      <c r="FRQ10" s="521"/>
      <c r="FRU10" s="521"/>
      <c r="FRY10" s="521"/>
      <c r="FSC10" s="521"/>
      <c r="FSG10" s="521"/>
      <c r="FSK10" s="521"/>
      <c r="FSO10" s="521"/>
      <c r="FSS10" s="521"/>
      <c r="FSW10" s="521"/>
      <c r="FTA10" s="521"/>
      <c r="FTE10" s="521"/>
      <c r="FTI10" s="521"/>
      <c r="FTM10" s="521"/>
      <c r="FTQ10" s="521"/>
      <c r="FTU10" s="521"/>
      <c r="FTY10" s="521"/>
      <c r="FUC10" s="521"/>
      <c r="FUG10" s="521"/>
      <c r="FUK10" s="521"/>
      <c r="FUO10" s="521"/>
      <c r="FUS10" s="521"/>
      <c r="FUW10" s="521"/>
      <c r="FVA10" s="521"/>
      <c r="FVE10" s="521"/>
      <c r="FVI10" s="521"/>
      <c r="FVM10" s="521"/>
      <c r="FVQ10" s="521"/>
      <c r="FVU10" s="521"/>
      <c r="FVY10" s="521"/>
      <c r="FWC10" s="521"/>
      <c r="FWG10" s="521"/>
      <c r="FWK10" s="521"/>
      <c r="FWO10" s="521"/>
      <c r="FWS10" s="521"/>
      <c r="FWW10" s="521"/>
      <c r="FXA10" s="521"/>
      <c r="FXE10" s="521"/>
      <c r="FXI10" s="521"/>
      <c r="FXM10" s="521"/>
      <c r="FXQ10" s="521"/>
      <c r="FXU10" s="521"/>
      <c r="FXY10" s="521"/>
      <c r="FYC10" s="521"/>
      <c r="FYG10" s="521"/>
      <c r="FYK10" s="521"/>
      <c r="FYO10" s="521"/>
      <c r="FYS10" s="521"/>
      <c r="FYW10" s="521"/>
      <c r="FZA10" s="521"/>
      <c r="FZE10" s="521"/>
      <c r="FZI10" s="521"/>
      <c r="FZM10" s="521"/>
      <c r="FZQ10" s="521"/>
      <c r="FZU10" s="521"/>
      <c r="FZY10" s="521"/>
      <c r="GAC10" s="521"/>
      <c r="GAG10" s="521"/>
      <c r="GAK10" s="521"/>
      <c r="GAO10" s="521"/>
      <c r="GAS10" s="521"/>
      <c r="GAW10" s="521"/>
      <c r="GBA10" s="521"/>
      <c r="GBE10" s="521"/>
      <c r="GBI10" s="521"/>
      <c r="GBM10" s="521"/>
      <c r="GBQ10" s="521"/>
      <c r="GBU10" s="521"/>
      <c r="GBY10" s="521"/>
      <c r="GCC10" s="521"/>
      <c r="GCG10" s="521"/>
      <c r="GCK10" s="521"/>
      <c r="GCO10" s="521"/>
      <c r="GCS10" s="521"/>
      <c r="GCW10" s="521"/>
      <c r="GDA10" s="521"/>
      <c r="GDE10" s="521"/>
      <c r="GDI10" s="521"/>
      <c r="GDM10" s="521"/>
      <c r="GDQ10" s="521"/>
      <c r="GDU10" s="521"/>
      <c r="GDY10" s="521"/>
      <c r="GEC10" s="521"/>
      <c r="GEG10" s="521"/>
      <c r="GEK10" s="521"/>
      <c r="GEO10" s="521"/>
      <c r="GES10" s="521"/>
      <c r="GEW10" s="521"/>
      <c r="GFA10" s="521"/>
      <c r="GFE10" s="521"/>
      <c r="GFI10" s="521"/>
      <c r="GFM10" s="521"/>
      <c r="GFQ10" s="521"/>
      <c r="GFU10" s="521"/>
      <c r="GFY10" s="521"/>
      <c r="GGC10" s="521"/>
      <c r="GGG10" s="521"/>
      <c r="GGK10" s="521"/>
      <c r="GGO10" s="521"/>
      <c r="GGS10" s="521"/>
      <c r="GGW10" s="521"/>
      <c r="GHA10" s="521"/>
      <c r="GHE10" s="521"/>
      <c r="GHI10" s="521"/>
      <c r="GHM10" s="521"/>
      <c r="GHQ10" s="521"/>
      <c r="GHU10" s="521"/>
      <c r="GHY10" s="521"/>
      <c r="GIC10" s="521"/>
      <c r="GIG10" s="521"/>
      <c r="GIK10" s="521"/>
      <c r="GIO10" s="521"/>
      <c r="GIS10" s="521"/>
      <c r="GIW10" s="521"/>
      <c r="GJA10" s="521"/>
      <c r="GJE10" s="521"/>
      <c r="GJI10" s="521"/>
      <c r="GJM10" s="521"/>
      <c r="GJQ10" s="521"/>
      <c r="GJU10" s="521"/>
      <c r="GJY10" s="521"/>
      <c r="GKC10" s="521"/>
      <c r="GKG10" s="521"/>
      <c r="GKK10" s="521"/>
      <c r="GKO10" s="521"/>
      <c r="GKS10" s="521"/>
      <c r="GKW10" s="521"/>
      <c r="GLA10" s="521"/>
      <c r="GLE10" s="521"/>
      <c r="GLI10" s="521"/>
      <c r="GLM10" s="521"/>
      <c r="GLQ10" s="521"/>
      <c r="GLU10" s="521"/>
      <c r="GLY10" s="521"/>
      <c r="GMC10" s="521"/>
      <c r="GMG10" s="521"/>
      <c r="GMK10" s="521"/>
      <c r="GMO10" s="521"/>
      <c r="GMS10" s="521"/>
      <c r="GMW10" s="521"/>
      <c r="GNA10" s="521"/>
      <c r="GNE10" s="521"/>
      <c r="GNI10" s="521"/>
      <c r="GNM10" s="521"/>
      <c r="GNQ10" s="521"/>
      <c r="GNU10" s="521"/>
      <c r="GNY10" s="521"/>
      <c r="GOC10" s="521"/>
      <c r="GOG10" s="521"/>
      <c r="GOK10" s="521"/>
      <c r="GOO10" s="521"/>
      <c r="GOS10" s="521"/>
      <c r="GOW10" s="521"/>
      <c r="GPA10" s="521"/>
      <c r="GPE10" s="521"/>
      <c r="GPI10" s="521"/>
      <c r="GPM10" s="521"/>
      <c r="GPQ10" s="521"/>
      <c r="GPU10" s="521"/>
      <c r="GPY10" s="521"/>
      <c r="GQC10" s="521"/>
      <c r="GQG10" s="521"/>
      <c r="GQK10" s="521"/>
      <c r="GQO10" s="521"/>
      <c r="GQS10" s="521"/>
      <c r="GQW10" s="521"/>
      <c r="GRA10" s="521"/>
      <c r="GRE10" s="521"/>
      <c r="GRI10" s="521"/>
      <c r="GRM10" s="521"/>
      <c r="GRQ10" s="521"/>
      <c r="GRU10" s="521"/>
      <c r="GRY10" s="521"/>
      <c r="GSC10" s="521"/>
      <c r="GSG10" s="521"/>
      <c r="GSK10" s="521"/>
      <c r="GSO10" s="521"/>
      <c r="GSS10" s="521"/>
      <c r="GSW10" s="521"/>
      <c r="GTA10" s="521"/>
      <c r="GTE10" s="521"/>
      <c r="GTI10" s="521"/>
      <c r="GTM10" s="521"/>
      <c r="GTQ10" s="521"/>
      <c r="GTU10" s="521"/>
      <c r="GTY10" s="521"/>
      <c r="GUC10" s="521"/>
      <c r="GUG10" s="521"/>
      <c r="GUK10" s="521"/>
      <c r="GUO10" s="521"/>
      <c r="GUS10" s="521"/>
      <c r="GUW10" s="521"/>
      <c r="GVA10" s="521"/>
      <c r="GVE10" s="521"/>
      <c r="GVI10" s="521"/>
      <c r="GVM10" s="521"/>
      <c r="GVQ10" s="521"/>
      <c r="GVU10" s="521"/>
      <c r="GVY10" s="521"/>
      <c r="GWC10" s="521"/>
      <c r="GWG10" s="521"/>
      <c r="GWK10" s="521"/>
      <c r="GWO10" s="521"/>
      <c r="GWS10" s="521"/>
      <c r="GWW10" s="521"/>
      <c r="GXA10" s="521"/>
      <c r="GXE10" s="521"/>
      <c r="GXI10" s="521"/>
      <c r="GXM10" s="521"/>
      <c r="GXQ10" s="521"/>
      <c r="GXU10" s="521"/>
      <c r="GXY10" s="521"/>
      <c r="GYC10" s="521"/>
      <c r="GYG10" s="521"/>
      <c r="GYK10" s="521"/>
      <c r="GYO10" s="521"/>
      <c r="GYS10" s="521"/>
      <c r="GYW10" s="521"/>
      <c r="GZA10" s="521"/>
      <c r="GZE10" s="521"/>
      <c r="GZI10" s="521"/>
      <c r="GZM10" s="521"/>
      <c r="GZQ10" s="521"/>
      <c r="GZU10" s="521"/>
      <c r="GZY10" s="521"/>
      <c r="HAC10" s="521"/>
      <c r="HAG10" s="521"/>
      <c r="HAK10" s="521"/>
      <c r="HAO10" s="521"/>
      <c r="HAS10" s="521"/>
      <c r="HAW10" s="521"/>
      <c r="HBA10" s="521"/>
      <c r="HBE10" s="521"/>
      <c r="HBI10" s="521"/>
      <c r="HBM10" s="521"/>
      <c r="HBQ10" s="521"/>
      <c r="HBU10" s="521"/>
      <c r="HBY10" s="521"/>
      <c r="HCC10" s="521"/>
      <c r="HCG10" s="521"/>
      <c r="HCK10" s="521"/>
      <c r="HCO10" s="521"/>
      <c r="HCS10" s="521"/>
      <c r="HCW10" s="521"/>
      <c r="HDA10" s="521"/>
      <c r="HDE10" s="521"/>
      <c r="HDI10" s="521"/>
      <c r="HDM10" s="521"/>
      <c r="HDQ10" s="521"/>
      <c r="HDU10" s="521"/>
      <c r="HDY10" s="521"/>
      <c r="HEC10" s="521"/>
      <c r="HEG10" s="521"/>
      <c r="HEK10" s="521"/>
      <c r="HEO10" s="521"/>
      <c r="HES10" s="521"/>
      <c r="HEW10" s="521"/>
      <c r="HFA10" s="521"/>
      <c r="HFE10" s="521"/>
      <c r="HFI10" s="521"/>
      <c r="HFM10" s="521"/>
      <c r="HFQ10" s="521"/>
      <c r="HFU10" s="521"/>
      <c r="HFY10" s="521"/>
      <c r="HGC10" s="521"/>
      <c r="HGG10" s="521"/>
      <c r="HGK10" s="521"/>
      <c r="HGO10" s="521"/>
      <c r="HGS10" s="521"/>
      <c r="HGW10" s="521"/>
      <c r="HHA10" s="521"/>
      <c r="HHE10" s="521"/>
      <c r="HHI10" s="521"/>
      <c r="HHM10" s="521"/>
      <c r="HHQ10" s="521"/>
      <c r="HHU10" s="521"/>
      <c r="HHY10" s="521"/>
      <c r="HIC10" s="521"/>
      <c r="HIG10" s="521"/>
      <c r="HIK10" s="521"/>
      <c r="HIO10" s="521"/>
      <c r="HIS10" s="521"/>
      <c r="HIW10" s="521"/>
      <c r="HJA10" s="521"/>
      <c r="HJE10" s="521"/>
      <c r="HJI10" s="521"/>
      <c r="HJM10" s="521"/>
      <c r="HJQ10" s="521"/>
      <c r="HJU10" s="521"/>
      <c r="HJY10" s="521"/>
      <c r="HKC10" s="521"/>
      <c r="HKG10" s="521"/>
      <c r="HKK10" s="521"/>
      <c r="HKO10" s="521"/>
      <c r="HKS10" s="521"/>
      <c r="HKW10" s="521"/>
      <c r="HLA10" s="521"/>
      <c r="HLE10" s="521"/>
      <c r="HLI10" s="521"/>
      <c r="HLM10" s="521"/>
      <c r="HLQ10" s="521"/>
      <c r="HLU10" s="521"/>
      <c r="HLY10" s="521"/>
      <c r="HMC10" s="521"/>
      <c r="HMG10" s="521"/>
      <c r="HMK10" s="521"/>
      <c r="HMO10" s="521"/>
      <c r="HMS10" s="521"/>
      <c r="HMW10" s="521"/>
      <c r="HNA10" s="521"/>
      <c r="HNE10" s="521"/>
      <c r="HNI10" s="521"/>
      <c r="HNM10" s="521"/>
      <c r="HNQ10" s="521"/>
      <c r="HNU10" s="521"/>
      <c r="HNY10" s="521"/>
      <c r="HOC10" s="521"/>
      <c r="HOG10" s="521"/>
      <c r="HOK10" s="521"/>
      <c r="HOO10" s="521"/>
      <c r="HOS10" s="521"/>
      <c r="HOW10" s="521"/>
      <c r="HPA10" s="521"/>
      <c r="HPE10" s="521"/>
      <c r="HPI10" s="521"/>
      <c r="HPM10" s="521"/>
      <c r="HPQ10" s="521"/>
      <c r="HPU10" s="521"/>
      <c r="HPY10" s="521"/>
      <c r="HQC10" s="521"/>
      <c r="HQG10" s="521"/>
      <c r="HQK10" s="521"/>
      <c r="HQO10" s="521"/>
      <c r="HQS10" s="521"/>
      <c r="HQW10" s="521"/>
      <c r="HRA10" s="521"/>
      <c r="HRE10" s="521"/>
      <c r="HRI10" s="521"/>
      <c r="HRM10" s="521"/>
      <c r="HRQ10" s="521"/>
      <c r="HRU10" s="521"/>
      <c r="HRY10" s="521"/>
      <c r="HSC10" s="521"/>
      <c r="HSG10" s="521"/>
      <c r="HSK10" s="521"/>
      <c r="HSO10" s="521"/>
      <c r="HSS10" s="521"/>
      <c r="HSW10" s="521"/>
      <c r="HTA10" s="521"/>
      <c r="HTE10" s="521"/>
      <c r="HTI10" s="521"/>
      <c r="HTM10" s="521"/>
      <c r="HTQ10" s="521"/>
      <c r="HTU10" s="521"/>
      <c r="HTY10" s="521"/>
      <c r="HUC10" s="521"/>
      <c r="HUG10" s="521"/>
      <c r="HUK10" s="521"/>
      <c r="HUO10" s="521"/>
      <c r="HUS10" s="521"/>
      <c r="HUW10" s="521"/>
      <c r="HVA10" s="521"/>
      <c r="HVE10" s="521"/>
      <c r="HVI10" s="521"/>
      <c r="HVM10" s="521"/>
      <c r="HVQ10" s="521"/>
      <c r="HVU10" s="521"/>
      <c r="HVY10" s="521"/>
      <c r="HWC10" s="521"/>
      <c r="HWG10" s="521"/>
      <c r="HWK10" s="521"/>
      <c r="HWO10" s="521"/>
      <c r="HWS10" s="521"/>
      <c r="HWW10" s="521"/>
      <c r="HXA10" s="521"/>
      <c r="HXE10" s="521"/>
      <c r="HXI10" s="521"/>
      <c r="HXM10" s="521"/>
      <c r="HXQ10" s="521"/>
      <c r="HXU10" s="521"/>
      <c r="HXY10" s="521"/>
      <c r="HYC10" s="521"/>
      <c r="HYG10" s="521"/>
      <c r="HYK10" s="521"/>
      <c r="HYO10" s="521"/>
      <c r="HYS10" s="521"/>
      <c r="HYW10" s="521"/>
      <c r="HZA10" s="521"/>
      <c r="HZE10" s="521"/>
      <c r="HZI10" s="521"/>
      <c r="HZM10" s="521"/>
      <c r="HZQ10" s="521"/>
      <c r="HZU10" s="521"/>
      <c r="HZY10" s="521"/>
      <c r="IAC10" s="521"/>
      <c r="IAG10" s="521"/>
      <c r="IAK10" s="521"/>
      <c r="IAO10" s="521"/>
      <c r="IAS10" s="521"/>
      <c r="IAW10" s="521"/>
      <c r="IBA10" s="521"/>
      <c r="IBE10" s="521"/>
      <c r="IBI10" s="521"/>
      <c r="IBM10" s="521"/>
      <c r="IBQ10" s="521"/>
      <c r="IBU10" s="521"/>
      <c r="IBY10" s="521"/>
      <c r="ICC10" s="521"/>
      <c r="ICG10" s="521"/>
      <c r="ICK10" s="521"/>
      <c r="ICO10" s="521"/>
      <c r="ICS10" s="521"/>
      <c r="ICW10" s="521"/>
      <c r="IDA10" s="521"/>
      <c r="IDE10" s="521"/>
      <c r="IDI10" s="521"/>
      <c r="IDM10" s="521"/>
      <c r="IDQ10" s="521"/>
      <c r="IDU10" s="521"/>
      <c r="IDY10" s="521"/>
      <c r="IEC10" s="521"/>
      <c r="IEG10" s="521"/>
      <c r="IEK10" s="521"/>
      <c r="IEO10" s="521"/>
      <c r="IES10" s="521"/>
      <c r="IEW10" s="521"/>
      <c r="IFA10" s="521"/>
      <c r="IFE10" s="521"/>
      <c r="IFI10" s="521"/>
      <c r="IFM10" s="521"/>
      <c r="IFQ10" s="521"/>
      <c r="IFU10" s="521"/>
      <c r="IFY10" s="521"/>
      <c r="IGC10" s="521"/>
      <c r="IGG10" s="521"/>
      <c r="IGK10" s="521"/>
      <c r="IGO10" s="521"/>
      <c r="IGS10" s="521"/>
      <c r="IGW10" s="521"/>
      <c r="IHA10" s="521"/>
      <c r="IHE10" s="521"/>
      <c r="IHI10" s="521"/>
      <c r="IHM10" s="521"/>
      <c r="IHQ10" s="521"/>
      <c r="IHU10" s="521"/>
      <c r="IHY10" s="521"/>
      <c r="IIC10" s="521"/>
      <c r="IIG10" s="521"/>
      <c r="IIK10" s="521"/>
      <c r="IIO10" s="521"/>
      <c r="IIS10" s="521"/>
      <c r="IIW10" s="521"/>
      <c r="IJA10" s="521"/>
      <c r="IJE10" s="521"/>
      <c r="IJI10" s="521"/>
      <c r="IJM10" s="521"/>
      <c r="IJQ10" s="521"/>
      <c r="IJU10" s="521"/>
      <c r="IJY10" s="521"/>
      <c r="IKC10" s="521"/>
      <c r="IKG10" s="521"/>
      <c r="IKK10" s="521"/>
      <c r="IKO10" s="521"/>
      <c r="IKS10" s="521"/>
      <c r="IKW10" s="521"/>
      <c r="ILA10" s="521"/>
      <c r="ILE10" s="521"/>
      <c r="ILI10" s="521"/>
      <c r="ILM10" s="521"/>
      <c r="ILQ10" s="521"/>
      <c r="ILU10" s="521"/>
      <c r="ILY10" s="521"/>
      <c r="IMC10" s="521"/>
      <c r="IMG10" s="521"/>
      <c r="IMK10" s="521"/>
      <c r="IMO10" s="521"/>
      <c r="IMS10" s="521"/>
      <c r="IMW10" s="521"/>
      <c r="INA10" s="521"/>
      <c r="INE10" s="521"/>
      <c r="INI10" s="521"/>
      <c r="INM10" s="521"/>
      <c r="INQ10" s="521"/>
      <c r="INU10" s="521"/>
      <c r="INY10" s="521"/>
      <c r="IOC10" s="521"/>
      <c r="IOG10" s="521"/>
      <c r="IOK10" s="521"/>
      <c r="IOO10" s="521"/>
      <c r="IOS10" s="521"/>
      <c r="IOW10" s="521"/>
      <c r="IPA10" s="521"/>
      <c r="IPE10" s="521"/>
      <c r="IPI10" s="521"/>
      <c r="IPM10" s="521"/>
      <c r="IPQ10" s="521"/>
      <c r="IPU10" s="521"/>
      <c r="IPY10" s="521"/>
      <c r="IQC10" s="521"/>
      <c r="IQG10" s="521"/>
      <c r="IQK10" s="521"/>
      <c r="IQO10" s="521"/>
      <c r="IQS10" s="521"/>
      <c r="IQW10" s="521"/>
      <c r="IRA10" s="521"/>
      <c r="IRE10" s="521"/>
      <c r="IRI10" s="521"/>
      <c r="IRM10" s="521"/>
      <c r="IRQ10" s="521"/>
      <c r="IRU10" s="521"/>
      <c r="IRY10" s="521"/>
      <c r="ISC10" s="521"/>
      <c r="ISG10" s="521"/>
      <c r="ISK10" s="521"/>
      <c r="ISO10" s="521"/>
      <c r="ISS10" s="521"/>
      <c r="ISW10" s="521"/>
      <c r="ITA10" s="521"/>
      <c r="ITE10" s="521"/>
      <c r="ITI10" s="521"/>
      <c r="ITM10" s="521"/>
      <c r="ITQ10" s="521"/>
      <c r="ITU10" s="521"/>
      <c r="ITY10" s="521"/>
      <c r="IUC10" s="521"/>
      <c r="IUG10" s="521"/>
      <c r="IUK10" s="521"/>
      <c r="IUO10" s="521"/>
      <c r="IUS10" s="521"/>
      <c r="IUW10" s="521"/>
      <c r="IVA10" s="521"/>
      <c r="IVE10" s="521"/>
      <c r="IVI10" s="521"/>
      <c r="IVM10" s="521"/>
      <c r="IVQ10" s="521"/>
      <c r="IVU10" s="521"/>
      <c r="IVY10" s="521"/>
      <c r="IWC10" s="521"/>
      <c r="IWG10" s="521"/>
      <c r="IWK10" s="521"/>
      <c r="IWO10" s="521"/>
      <c r="IWS10" s="521"/>
      <c r="IWW10" s="521"/>
      <c r="IXA10" s="521"/>
      <c r="IXE10" s="521"/>
      <c r="IXI10" s="521"/>
      <c r="IXM10" s="521"/>
      <c r="IXQ10" s="521"/>
      <c r="IXU10" s="521"/>
      <c r="IXY10" s="521"/>
      <c r="IYC10" s="521"/>
      <c r="IYG10" s="521"/>
      <c r="IYK10" s="521"/>
      <c r="IYO10" s="521"/>
      <c r="IYS10" s="521"/>
      <c r="IYW10" s="521"/>
      <c r="IZA10" s="521"/>
      <c r="IZE10" s="521"/>
      <c r="IZI10" s="521"/>
      <c r="IZM10" s="521"/>
      <c r="IZQ10" s="521"/>
      <c r="IZU10" s="521"/>
      <c r="IZY10" s="521"/>
      <c r="JAC10" s="521"/>
      <c r="JAG10" s="521"/>
      <c r="JAK10" s="521"/>
      <c r="JAO10" s="521"/>
      <c r="JAS10" s="521"/>
      <c r="JAW10" s="521"/>
      <c r="JBA10" s="521"/>
      <c r="JBE10" s="521"/>
      <c r="JBI10" s="521"/>
      <c r="JBM10" s="521"/>
      <c r="JBQ10" s="521"/>
      <c r="JBU10" s="521"/>
      <c r="JBY10" s="521"/>
      <c r="JCC10" s="521"/>
      <c r="JCG10" s="521"/>
      <c r="JCK10" s="521"/>
      <c r="JCO10" s="521"/>
      <c r="JCS10" s="521"/>
      <c r="JCW10" s="521"/>
      <c r="JDA10" s="521"/>
      <c r="JDE10" s="521"/>
      <c r="JDI10" s="521"/>
      <c r="JDM10" s="521"/>
      <c r="JDQ10" s="521"/>
      <c r="JDU10" s="521"/>
      <c r="JDY10" s="521"/>
      <c r="JEC10" s="521"/>
      <c r="JEG10" s="521"/>
      <c r="JEK10" s="521"/>
      <c r="JEO10" s="521"/>
      <c r="JES10" s="521"/>
      <c r="JEW10" s="521"/>
      <c r="JFA10" s="521"/>
      <c r="JFE10" s="521"/>
      <c r="JFI10" s="521"/>
      <c r="JFM10" s="521"/>
      <c r="JFQ10" s="521"/>
      <c r="JFU10" s="521"/>
      <c r="JFY10" s="521"/>
      <c r="JGC10" s="521"/>
      <c r="JGG10" s="521"/>
      <c r="JGK10" s="521"/>
      <c r="JGO10" s="521"/>
      <c r="JGS10" s="521"/>
      <c r="JGW10" s="521"/>
      <c r="JHA10" s="521"/>
      <c r="JHE10" s="521"/>
      <c r="JHI10" s="521"/>
      <c r="JHM10" s="521"/>
      <c r="JHQ10" s="521"/>
      <c r="JHU10" s="521"/>
      <c r="JHY10" s="521"/>
      <c r="JIC10" s="521"/>
      <c r="JIG10" s="521"/>
      <c r="JIK10" s="521"/>
      <c r="JIO10" s="521"/>
      <c r="JIS10" s="521"/>
      <c r="JIW10" s="521"/>
      <c r="JJA10" s="521"/>
      <c r="JJE10" s="521"/>
      <c r="JJI10" s="521"/>
      <c r="JJM10" s="521"/>
      <c r="JJQ10" s="521"/>
      <c r="JJU10" s="521"/>
      <c r="JJY10" s="521"/>
      <c r="JKC10" s="521"/>
      <c r="JKG10" s="521"/>
      <c r="JKK10" s="521"/>
      <c r="JKO10" s="521"/>
      <c r="JKS10" s="521"/>
      <c r="JKW10" s="521"/>
      <c r="JLA10" s="521"/>
      <c r="JLE10" s="521"/>
      <c r="JLI10" s="521"/>
      <c r="JLM10" s="521"/>
      <c r="JLQ10" s="521"/>
      <c r="JLU10" s="521"/>
      <c r="JLY10" s="521"/>
      <c r="JMC10" s="521"/>
      <c r="JMG10" s="521"/>
      <c r="JMK10" s="521"/>
      <c r="JMO10" s="521"/>
      <c r="JMS10" s="521"/>
      <c r="JMW10" s="521"/>
      <c r="JNA10" s="521"/>
      <c r="JNE10" s="521"/>
      <c r="JNI10" s="521"/>
      <c r="JNM10" s="521"/>
      <c r="JNQ10" s="521"/>
      <c r="JNU10" s="521"/>
      <c r="JNY10" s="521"/>
      <c r="JOC10" s="521"/>
      <c r="JOG10" s="521"/>
      <c r="JOK10" s="521"/>
      <c r="JOO10" s="521"/>
      <c r="JOS10" s="521"/>
      <c r="JOW10" s="521"/>
      <c r="JPA10" s="521"/>
      <c r="JPE10" s="521"/>
      <c r="JPI10" s="521"/>
      <c r="JPM10" s="521"/>
      <c r="JPQ10" s="521"/>
      <c r="JPU10" s="521"/>
      <c r="JPY10" s="521"/>
      <c r="JQC10" s="521"/>
      <c r="JQG10" s="521"/>
      <c r="JQK10" s="521"/>
      <c r="JQO10" s="521"/>
      <c r="JQS10" s="521"/>
      <c r="JQW10" s="521"/>
      <c r="JRA10" s="521"/>
      <c r="JRE10" s="521"/>
      <c r="JRI10" s="521"/>
      <c r="JRM10" s="521"/>
      <c r="JRQ10" s="521"/>
      <c r="JRU10" s="521"/>
      <c r="JRY10" s="521"/>
      <c r="JSC10" s="521"/>
      <c r="JSG10" s="521"/>
      <c r="JSK10" s="521"/>
      <c r="JSO10" s="521"/>
      <c r="JSS10" s="521"/>
      <c r="JSW10" s="521"/>
      <c r="JTA10" s="521"/>
      <c r="JTE10" s="521"/>
      <c r="JTI10" s="521"/>
      <c r="JTM10" s="521"/>
      <c r="JTQ10" s="521"/>
      <c r="JTU10" s="521"/>
      <c r="JTY10" s="521"/>
      <c r="JUC10" s="521"/>
      <c r="JUG10" s="521"/>
      <c r="JUK10" s="521"/>
      <c r="JUO10" s="521"/>
      <c r="JUS10" s="521"/>
      <c r="JUW10" s="521"/>
      <c r="JVA10" s="521"/>
      <c r="JVE10" s="521"/>
      <c r="JVI10" s="521"/>
      <c r="JVM10" s="521"/>
      <c r="JVQ10" s="521"/>
      <c r="JVU10" s="521"/>
      <c r="JVY10" s="521"/>
      <c r="JWC10" s="521"/>
      <c r="JWG10" s="521"/>
      <c r="JWK10" s="521"/>
      <c r="JWO10" s="521"/>
      <c r="JWS10" s="521"/>
      <c r="JWW10" s="521"/>
      <c r="JXA10" s="521"/>
      <c r="JXE10" s="521"/>
      <c r="JXI10" s="521"/>
      <c r="JXM10" s="521"/>
      <c r="JXQ10" s="521"/>
      <c r="JXU10" s="521"/>
      <c r="JXY10" s="521"/>
      <c r="JYC10" s="521"/>
      <c r="JYG10" s="521"/>
      <c r="JYK10" s="521"/>
      <c r="JYO10" s="521"/>
      <c r="JYS10" s="521"/>
      <c r="JYW10" s="521"/>
      <c r="JZA10" s="521"/>
      <c r="JZE10" s="521"/>
      <c r="JZI10" s="521"/>
      <c r="JZM10" s="521"/>
      <c r="JZQ10" s="521"/>
      <c r="JZU10" s="521"/>
      <c r="JZY10" s="521"/>
      <c r="KAC10" s="521"/>
      <c r="KAG10" s="521"/>
      <c r="KAK10" s="521"/>
      <c r="KAO10" s="521"/>
      <c r="KAS10" s="521"/>
      <c r="KAW10" s="521"/>
      <c r="KBA10" s="521"/>
      <c r="KBE10" s="521"/>
      <c r="KBI10" s="521"/>
      <c r="KBM10" s="521"/>
      <c r="KBQ10" s="521"/>
      <c r="KBU10" s="521"/>
      <c r="KBY10" s="521"/>
      <c r="KCC10" s="521"/>
      <c r="KCG10" s="521"/>
      <c r="KCK10" s="521"/>
      <c r="KCO10" s="521"/>
      <c r="KCS10" s="521"/>
      <c r="KCW10" s="521"/>
      <c r="KDA10" s="521"/>
      <c r="KDE10" s="521"/>
      <c r="KDI10" s="521"/>
      <c r="KDM10" s="521"/>
      <c r="KDQ10" s="521"/>
      <c r="KDU10" s="521"/>
      <c r="KDY10" s="521"/>
      <c r="KEC10" s="521"/>
      <c r="KEG10" s="521"/>
      <c r="KEK10" s="521"/>
      <c r="KEO10" s="521"/>
      <c r="KES10" s="521"/>
      <c r="KEW10" s="521"/>
      <c r="KFA10" s="521"/>
      <c r="KFE10" s="521"/>
      <c r="KFI10" s="521"/>
      <c r="KFM10" s="521"/>
      <c r="KFQ10" s="521"/>
      <c r="KFU10" s="521"/>
      <c r="KFY10" s="521"/>
      <c r="KGC10" s="521"/>
      <c r="KGG10" s="521"/>
      <c r="KGK10" s="521"/>
      <c r="KGO10" s="521"/>
      <c r="KGS10" s="521"/>
      <c r="KGW10" s="521"/>
      <c r="KHA10" s="521"/>
      <c r="KHE10" s="521"/>
      <c r="KHI10" s="521"/>
      <c r="KHM10" s="521"/>
      <c r="KHQ10" s="521"/>
      <c r="KHU10" s="521"/>
      <c r="KHY10" s="521"/>
      <c r="KIC10" s="521"/>
      <c r="KIG10" s="521"/>
      <c r="KIK10" s="521"/>
      <c r="KIO10" s="521"/>
      <c r="KIS10" s="521"/>
      <c r="KIW10" s="521"/>
      <c r="KJA10" s="521"/>
      <c r="KJE10" s="521"/>
      <c r="KJI10" s="521"/>
      <c r="KJM10" s="521"/>
      <c r="KJQ10" s="521"/>
      <c r="KJU10" s="521"/>
      <c r="KJY10" s="521"/>
      <c r="KKC10" s="521"/>
      <c r="KKG10" s="521"/>
      <c r="KKK10" s="521"/>
      <c r="KKO10" s="521"/>
      <c r="KKS10" s="521"/>
      <c r="KKW10" s="521"/>
      <c r="KLA10" s="521"/>
      <c r="KLE10" s="521"/>
      <c r="KLI10" s="521"/>
      <c r="KLM10" s="521"/>
      <c r="KLQ10" s="521"/>
      <c r="KLU10" s="521"/>
      <c r="KLY10" s="521"/>
      <c r="KMC10" s="521"/>
      <c r="KMG10" s="521"/>
      <c r="KMK10" s="521"/>
      <c r="KMO10" s="521"/>
      <c r="KMS10" s="521"/>
      <c r="KMW10" s="521"/>
      <c r="KNA10" s="521"/>
      <c r="KNE10" s="521"/>
      <c r="KNI10" s="521"/>
      <c r="KNM10" s="521"/>
      <c r="KNQ10" s="521"/>
      <c r="KNU10" s="521"/>
      <c r="KNY10" s="521"/>
      <c r="KOC10" s="521"/>
      <c r="KOG10" s="521"/>
      <c r="KOK10" s="521"/>
      <c r="KOO10" s="521"/>
      <c r="KOS10" s="521"/>
      <c r="KOW10" s="521"/>
      <c r="KPA10" s="521"/>
      <c r="KPE10" s="521"/>
      <c r="KPI10" s="521"/>
      <c r="KPM10" s="521"/>
      <c r="KPQ10" s="521"/>
      <c r="KPU10" s="521"/>
      <c r="KPY10" s="521"/>
      <c r="KQC10" s="521"/>
      <c r="KQG10" s="521"/>
      <c r="KQK10" s="521"/>
      <c r="KQO10" s="521"/>
      <c r="KQS10" s="521"/>
      <c r="KQW10" s="521"/>
      <c r="KRA10" s="521"/>
      <c r="KRE10" s="521"/>
      <c r="KRI10" s="521"/>
      <c r="KRM10" s="521"/>
      <c r="KRQ10" s="521"/>
      <c r="KRU10" s="521"/>
      <c r="KRY10" s="521"/>
      <c r="KSC10" s="521"/>
      <c r="KSG10" s="521"/>
      <c r="KSK10" s="521"/>
      <c r="KSO10" s="521"/>
      <c r="KSS10" s="521"/>
      <c r="KSW10" s="521"/>
      <c r="KTA10" s="521"/>
      <c r="KTE10" s="521"/>
      <c r="KTI10" s="521"/>
      <c r="KTM10" s="521"/>
      <c r="KTQ10" s="521"/>
      <c r="KTU10" s="521"/>
      <c r="KTY10" s="521"/>
      <c r="KUC10" s="521"/>
      <c r="KUG10" s="521"/>
      <c r="KUK10" s="521"/>
      <c r="KUO10" s="521"/>
      <c r="KUS10" s="521"/>
      <c r="KUW10" s="521"/>
      <c r="KVA10" s="521"/>
      <c r="KVE10" s="521"/>
      <c r="KVI10" s="521"/>
      <c r="KVM10" s="521"/>
      <c r="KVQ10" s="521"/>
      <c r="KVU10" s="521"/>
      <c r="KVY10" s="521"/>
      <c r="KWC10" s="521"/>
      <c r="KWG10" s="521"/>
      <c r="KWK10" s="521"/>
      <c r="KWO10" s="521"/>
      <c r="KWS10" s="521"/>
      <c r="KWW10" s="521"/>
      <c r="KXA10" s="521"/>
      <c r="KXE10" s="521"/>
      <c r="KXI10" s="521"/>
      <c r="KXM10" s="521"/>
      <c r="KXQ10" s="521"/>
      <c r="KXU10" s="521"/>
      <c r="KXY10" s="521"/>
      <c r="KYC10" s="521"/>
      <c r="KYG10" s="521"/>
      <c r="KYK10" s="521"/>
      <c r="KYO10" s="521"/>
      <c r="KYS10" s="521"/>
      <c r="KYW10" s="521"/>
      <c r="KZA10" s="521"/>
      <c r="KZE10" s="521"/>
      <c r="KZI10" s="521"/>
      <c r="KZM10" s="521"/>
      <c r="KZQ10" s="521"/>
      <c r="KZU10" s="521"/>
      <c r="KZY10" s="521"/>
      <c r="LAC10" s="521"/>
      <c r="LAG10" s="521"/>
      <c r="LAK10" s="521"/>
      <c r="LAO10" s="521"/>
      <c r="LAS10" s="521"/>
      <c r="LAW10" s="521"/>
      <c r="LBA10" s="521"/>
      <c r="LBE10" s="521"/>
      <c r="LBI10" s="521"/>
      <c r="LBM10" s="521"/>
      <c r="LBQ10" s="521"/>
      <c r="LBU10" s="521"/>
      <c r="LBY10" s="521"/>
      <c r="LCC10" s="521"/>
      <c r="LCG10" s="521"/>
      <c r="LCK10" s="521"/>
      <c r="LCO10" s="521"/>
      <c r="LCS10" s="521"/>
      <c r="LCW10" s="521"/>
      <c r="LDA10" s="521"/>
      <c r="LDE10" s="521"/>
      <c r="LDI10" s="521"/>
      <c r="LDM10" s="521"/>
      <c r="LDQ10" s="521"/>
      <c r="LDU10" s="521"/>
      <c r="LDY10" s="521"/>
      <c r="LEC10" s="521"/>
      <c r="LEG10" s="521"/>
      <c r="LEK10" s="521"/>
      <c r="LEO10" s="521"/>
      <c r="LES10" s="521"/>
      <c r="LEW10" s="521"/>
      <c r="LFA10" s="521"/>
      <c r="LFE10" s="521"/>
      <c r="LFI10" s="521"/>
      <c r="LFM10" s="521"/>
      <c r="LFQ10" s="521"/>
      <c r="LFU10" s="521"/>
      <c r="LFY10" s="521"/>
      <c r="LGC10" s="521"/>
      <c r="LGG10" s="521"/>
      <c r="LGK10" s="521"/>
      <c r="LGO10" s="521"/>
      <c r="LGS10" s="521"/>
      <c r="LGW10" s="521"/>
      <c r="LHA10" s="521"/>
      <c r="LHE10" s="521"/>
      <c r="LHI10" s="521"/>
      <c r="LHM10" s="521"/>
      <c r="LHQ10" s="521"/>
      <c r="LHU10" s="521"/>
      <c r="LHY10" s="521"/>
      <c r="LIC10" s="521"/>
      <c r="LIG10" s="521"/>
      <c r="LIK10" s="521"/>
      <c r="LIO10" s="521"/>
      <c r="LIS10" s="521"/>
      <c r="LIW10" s="521"/>
      <c r="LJA10" s="521"/>
      <c r="LJE10" s="521"/>
      <c r="LJI10" s="521"/>
      <c r="LJM10" s="521"/>
      <c r="LJQ10" s="521"/>
      <c r="LJU10" s="521"/>
      <c r="LJY10" s="521"/>
      <c r="LKC10" s="521"/>
      <c r="LKG10" s="521"/>
      <c r="LKK10" s="521"/>
      <c r="LKO10" s="521"/>
      <c r="LKS10" s="521"/>
      <c r="LKW10" s="521"/>
      <c r="LLA10" s="521"/>
      <c r="LLE10" s="521"/>
      <c r="LLI10" s="521"/>
      <c r="LLM10" s="521"/>
      <c r="LLQ10" s="521"/>
      <c r="LLU10" s="521"/>
      <c r="LLY10" s="521"/>
      <c r="LMC10" s="521"/>
      <c r="LMG10" s="521"/>
      <c r="LMK10" s="521"/>
      <c r="LMO10" s="521"/>
      <c r="LMS10" s="521"/>
      <c r="LMW10" s="521"/>
      <c r="LNA10" s="521"/>
      <c r="LNE10" s="521"/>
      <c r="LNI10" s="521"/>
      <c r="LNM10" s="521"/>
      <c r="LNQ10" s="521"/>
      <c r="LNU10" s="521"/>
      <c r="LNY10" s="521"/>
      <c r="LOC10" s="521"/>
      <c r="LOG10" s="521"/>
      <c r="LOK10" s="521"/>
      <c r="LOO10" s="521"/>
      <c r="LOS10" s="521"/>
      <c r="LOW10" s="521"/>
      <c r="LPA10" s="521"/>
      <c r="LPE10" s="521"/>
      <c r="LPI10" s="521"/>
      <c r="LPM10" s="521"/>
      <c r="LPQ10" s="521"/>
      <c r="LPU10" s="521"/>
      <c r="LPY10" s="521"/>
      <c r="LQC10" s="521"/>
      <c r="LQG10" s="521"/>
      <c r="LQK10" s="521"/>
      <c r="LQO10" s="521"/>
      <c r="LQS10" s="521"/>
      <c r="LQW10" s="521"/>
      <c r="LRA10" s="521"/>
      <c r="LRE10" s="521"/>
      <c r="LRI10" s="521"/>
      <c r="LRM10" s="521"/>
      <c r="LRQ10" s="521"/>
      <c r="LRU10" s="521"/>
      <c r="LRY10" s="521"/>
      <c r="LSC10" s="521"/>
      <c r="LSG10" s="521"/>
      <c r="LSK10" s="521"/>
      <c r="LSO10" s="521"/>
      <c r="LSS10" s="521"/>
      <c r="LSW10" s="521"/>
      <c r="LTA10" s="521"/>
      <c r="LTE10" s="521"/>
      <c r="LTI10" s="521"/>
      <c r="LTM10" s="521"/>
      <c r="LTQ10" s="521"/>
      <c r="LTU10" s="521"/>
      <c r="LTY10" s="521"/>
      <c r="LUC10" s="521"/>
      <c r="LUG10" s="521"/>
      <c r="LUK10" s="521"/>
      <c r="LUO10" s="521"/>
      <c r="LUS10" s="521"/>
      <c r="LUW10" s="521"/>
      <c r="LVA10" s="521"/>
      <c r="LVE10" s="521"/>
      <c r="LVI10" s="521"/>
      <c r="LVM10" s="521"/>
      <c r="LVQ10" s="521"/>
      <c r="LVU10" s="521"/>
      <c r="LVY10" s="521"/>
      <c r="LWC10" s="521"/>
      <c r="LWG10" s="521"/>
      <c r="LWK10" s="521"/>
      <c r="LWO10" s="521"/>
      <c r="LWS10" s="521"/>
      <c r="LWW10" s="521"/>
      <c r="LXA10" s="521"/>
      <c r="LXE10" s="521"/>
      <c r="LXI10" s="521"/>
      <c r="LXM10" s="521"/>
      <c r="LXQ10" s="521"/>
      <c r="LXU10" s="521"/>
      <c r="LXY10" s="521"/>
      <c r="LYC10" s="521"/>
      <c r="LYG10" s="521"/>
      <c r="LYK10" s="521"/>
      <c r="LYO10" s="521"/>
      <c r="LYS10" s="521"/>
      <c r="LYW10" s="521"/>
      <c r="LZA10" s="521"/>
      <c r="LZE10" s="521"/>
      <c r="LZI10" s="521"/>
      <c r="LZM10" s="521"/>
      <c r="LZQ10" s="521"/>
      <c r="LZU10" s="521"/>
      <c r="LZY10" s="521"/>
      <c r="MAC10" s="521"/>
      <c r="MAG10" s="521"/>
      <c r="MAK10" s="521"/>
      <c r="MAO10" s="521"/>
      <c r="MAS10" s="521"/>
      <c r="MAW10" s="521"/>
      <c r="MBA10" s="521"/>
      <c r="MBE10" s="521"/>
      <c r="MBI10" s="521"/>
      <c r="MBM10" s="521"/>
      <c r="MBQ10" s="521"/>
      <c r="MBU10" s="521"/>
      <c r="MBY10" s="521"/>
      <c r="MCC10" s="521"/>
      <c r="MCG10" s="521"/>
      <c r="MCK10" s="521"/>
      <c r="MCO10" s="521"/>
      <c r="MCS10" s="521"/>
      <c r="MCW10" s="521"/>
      <c r="MDA10" s="521"/>
      <c r="MDE10" s="521"/>
      <c r="MDI10" s="521"/>
      <c r="MDM10" s="521"/>
      <c r="MDQ10" s="521"/>
      <c r="MDU10" s="521"/>
      <c r="MDY10" s="521"/>
      <c r="MEC10" s="521"/>
      <c r="MEG10" s="521"/>
      <c r="MEK10" s="521"/>
      <c r="MEO10" s="521"/>
      <c r="MES10" s="521"/>
      <c r="MEW10" s="521"/>
      <c r="MFA10" s="521"/>
      <c r="MFE10" s="521"/>
      <c r="MFI10" s="521"/>
      <c r="MFM10" s="521"/>
      <c r="MFQ10" s="521"/>
      <c r="MFU10" s="521"/>
      <c r="MFY10" s="521"/>
      <c r="MGC10" s="521"/>
      <c r="MGG10" s="521"/>
      <c r="MGK10" s="521"/>
      <c r="MGO10" s="521"/>
      <c r="MGS10" s="521"/>
      <c r="MGW10" s="521"/>
      <c r="MHA10" s="521"/>
      <c r="MHE10" s="521"/>
      <c r="MHI10" s="521"/>
      <c r="MHM10" s="521"/>
      <c r="MHQ10" s="521"/>
      <c r="MHU10" s="521"/>
      <c r="MHY10" s="521"/>
      <c r="MIC10" s="521"/>
      <c r="MIG10" s="521"/>
      <c r="MIK10" s="521"/>
      <c r="MIO10" s="521"/>
      <c r="MIS10" s="521"/>
      <c r="MIW10" s="521"/>
      <c r="MJA10" s="521"/>
      <c r="MJE10" s="521"/>
      <c r="MJI10" s="521"/>
      <c r="MJM10" s="521"/>
      <c r="MJQ10" s="521"/>
      <c r="MJU10" s="521"/>
      <c r="MJY10" s="521"/>
      <c r="MKC10" s="521"/>
      <c r="MKG10" s="521"/>
      <c r="MKK10" s="521"/>
      <c r="MKO10" s="521"/>
      <c r="MKS10" s="521"/>
      <c r="MKW10" s="521"/>
      <c r="MLA10" s="521"/>
      <c r="MLE10" s="521"/>
      <c r="MLI10" s="521"/>
      <c r="MLM10" s="521"/>
      <c r="MLQ10" s="521"/>
      <c r="MLU10" s="521"/>
      <c r="MLY10" s="521"/>
      <c r="MMC10" s="521"/>
      <c r="MMG10" s="521"/>
      <c r="MMK10" s="521"/>
      <c r="MMO10" s="521"/>
      <c r="MMS10" s="521"/>
      <c r="MMW10" s="521"/>
      <c r="MNA10" s="521"/>
      <c r="MNE10" s="521"/>
      <c r="MNI10" s="521"/>
      <c r="MNM10" s="521"/>
      <c r="MNQ10" s="521"/>
      <c r="MNU10" s="521"/>
      <c r="MNY10" s="521"/>
      <c r="MOC10" s="521"/>
      <c r="MOG10" s="521"/>
      <c r="MOK10" s="521"/>
      <c r="MOO10" s="521"/>
      <c r="MOS10" s="521"/>
      <c r="MOW10" s="521"/>
      <c r="MPA10" s="521"/>
      <c r="MPE10" s="521"/>
      <c r="MPI10" s="521"/>
      <c r="MPM10" s="521"/>
      <c r="MPQ10" s="521"/>
      <c r="MPU10" s="521"/>
      <c r="MPY10" s="521"/>
      <c r="MQC10" s="521"/>
      <c r="MQG10" s="521"/>
      <c r="MQK10" s="521"/>
      <c r="MQO10" s="521"/>
      <c r="MQS10" s="521"/>
      <c r="MQW10" s="521"/>
      <c r="MRA10" s="521"/>
      <c r="MRE10" s="521"/>
      <c r="MRI10" s="521"/>
      <c r="MRM10" s="521"/>
      <c r="MRQ10" s="521"/>
      <c r="MRU10" s="521"/>
      <c r="MRY10" s="521"/>
      <c r="MSC10" s="521"/>
      <c r="MSG10" s="521"/>
      <c r="MSK10" s="521"/>
      <c r="MSO10" s="521"/>
      <c r="MSS10" s="521"/>
      <c r="MSW10" s="521"/>
      <c r="MTA10" s="521"/>
      <c r="MTE10" s="521"/>
      <c r="MTI10" s="521"/>
      <c r="MTM10" s="521"/>
      <c r="MTQ10" s="521"/>
      <c r="MTU10" s="521"/>
      <c r="MTY10" s="521"/>
      <c r="MUC10" s="521"/>
      <c r="MUG10" s="521"/>
      <c r="MUK10" s="521"/>
      <c r="MUO10" s="521"/>
      <c r="MUS10" s="521"/>
      <c r="MUW10" s="521"/>
      <c r="MVA10" s="521"/>
      <c r="MVE10" s="521"/>
      <c r="MVI10" s="521"/>
      <c r="MVM10" s="521"/>
      <c r="MVQ10" s="521"/>
      <c r="MVU10" s="521"/>
      <c r="MVY10" s="521"/>
      <c r="MWC10" s="521"/>
      <c r="MWG10" s="521"/>
      <c r="MWK10" s="521"/>
      <c r="MWO10" s="521"/>
      <c r="MWS10" s="521"/>
      <c r="MWW10" s="521"/>
      <c r="MXA10" s="521"/>
      <c r="MXE10" s="521"/>
      <c r="MXI10" s="521"/>
      <c r="MXM10" s="521"/>
      <c r="MXQ10" s="521"/>
      <c r="MXU10" s="521"/>
      <c r="MXY10" s="521"/>
      <c r="MYC10" s="521"/>
      <c r="MYG10" s="521"/>
      <c r="MYK10" s="521"/>
      <c r="MYO10" s="521"/>
      <c r="MYS10" s="521"/>
      <c r="MYW10" s="521"/>
      <c r="MZA10" s="521"/>
      <c r="MZE10" s="521"/>
      <c r="MZI10" s="521"/>
      <c r="MZM10" s="521"/>
      <c r="MZQ10" s="521"/>
      <c r="MZU10" s="521"/>
      <c r="MZY10" s="521"/>
      <c r="NAC10" s="521"/>
      <c r="NAG10" s="521"/>
      <c r="NAK10" s="521"/>
      <c r="NAO10" s="521"/>
      <c r="NAS10" s="521"/>
      <c r="NAW10" s="521"/>
      <c r="NBA10" s="521"/>
      <c r="NBE10" s="521"/>
      <c r="NBI10" s="521"/>
      <c r="NBM10" s="521"/>
      <c r="NBQ10" s="521"/>
      <c r="NBU10" s="521"/>
      <c r="NBY10" s="521"/>
      <c r="NCC10" s="521"/>
      <c r="NCG10" s="521"/>
      <c r="NCK10" s="521"/>
      <c r="NCO10" s="521"/>
      <c r="NCS10" s="521"/>
      <c r="NCW10" s="521"/>
      <c r="NDA10" s="521"/>
      <c r="NDE10" s="521"/>
      <c r="NDI10" s="521"/>
      <c r="NDM10" s="521"/>
      <c r="NDQ10" s="521"/>
      <c r="NDU10" s="521"/>
      <c r="NDY10" s="521"/>
      <c r="NEC10" s="521"/>
      <c r="NEG10" s="521"/>
      <c r="NEK10" s="521"/>
      <c r="NEO10" s="521"/>
      <c r="NES10" s="521"/>
      <c r="NEW10" s="521"/>
      <c r="NFA10" s="521"/>
      <c r="NFE10" s="521"/>
      <c r="NFI10" s="521"/>
      <c r="NFM10" s="521"/>
      <c r="NFQ10" s="521"/>
      <c r="NFU10" s="521"/>
      <c r="NFY10" s="521"/>
      <c r="NGC10" s="521"/>
      <c r="NGG10" s="521"/>
      <c r="NGK10" s="521"/>
      <c r="NGO10" s="521"/>
      <c r="NGS10" s="521"/>
      <c r="NGW10" s="521"/>
      <c r="NHA10" s="521"/>
      <c r="NHE10" s="521"/>
      <c r="NHI10" s="521"/>
      <c r="NHM10" s="521"/>
      <c r="NHQ10" s="521"/>
      <c r="NHU10" s="521"/>
      <c r="NHY10" s="521"/>
      <c r="NIC10" s="521"/>
      <c r="NIG10" s="521"/>
      <c r="NIK10" s="521"/>
      <c r="NIO10" s="521"/>
      <c r="NIS10" s="521"/>
      <c r="NIW10" s="521"/>
      <c r="NJA10" s="521"/>
      <c r="NJE10" s="521"/>
      <c r="NJI10" s="521"/>
      <c r="NJM10" s="521"/>
      <c r="NJQ10" s="521"/>
      <c r="NJU10" s="521"/>
      <c r="NJY10" s="521"/>
      <c r="NKC10" s="521"/>
      <c r="NKG10" s="521"/>
      <c r="NKK10" s="521"/>
      <c r="NKO10" s="521"/>
      <c r="NKS10" s="521"/>
      <c r="NKW10" s="521"/>
      <c r="NLA10" s="521"/>
      <c r="NLE10" s="521"/>
      <c r="NLI10" s="521"/>
      <c r="NLM10" s="521"/>
      <c r="NLQ10" s="521"/>
      <c r="NLU10" s="521"/>
      <c r="NLY10" s="521"/>
      <c r="NMC10" s="521"/>
      <c r="NMG10" s="521"/>
      <c r="NMK10" s="521"/>
      <c r="NMO10" s="521"/>
      <c r="NMS10" s="521"/>
      <c r="NMW10" s="521"/>
      <c r="NNA10" s="521"/>
      <c r="NNE10" s="521"/>
      <c r="NNI10" s="521"/>
      <c r="NNM10" s="521"/>
      <c r="NNQ10" s="521"/>
      <c r="NNU10" s="521"/>
      <c r="NNY10" s="521"/>
      <c r="NOC10" s="521"/>
      <c r="NOG10" s="521"/>
      <c r="NOK10" s="521"/>
      <c r="NOO10" s="521"/>
      <c r="NOS10" s="521"/>
      <c r="NOW10" s="521"/>
      <c r="NPA10" s="521"/>
      <c r="NPE10" s="521"/>
      <c r="NPI10" s="521"/>
      <c r="NPM10" s="521"/>
      <c r="NPQ10" s="521"/>
      <c r="NPU10" s="521"/>
      <c r="NPY10" s="521"/>
      <c r="NQC10" s="521"/>
      <c r="NQG10" s="521"/>
      <c r="NQK10" s="521"/>
      <c r="NQO10" s="521"/>
      <c r="NQS10" s="521"/>
      <c r="NQW10" s="521"/>
      <c r="NRA10" s="521"/>
      <c r="NRE10" s="521"/>
      <c r="NRI10" s="521"/>
      <c r="NRM10" s="521"/>
      <c r="NRQ10" s="521"/>
      <c r="NRU10" s="521"/>
      <c r="NRY10" s="521"/>
      <c r="NSC10" s="521"/>
      <c r="NSG10" s="521"/>
      <c r="NSK10" s="521"/>
      <c r="NSO10" s="521"/>
      <c r="NSS10" s="521"/>
      <c r="NSW10" s="521"/>
      <c r="NTA10" s="521"/>
      <c r="NTE10" s="521"/>
      <c r="NTI10" s="521"/>
      <c r="NTM10" s="521"/>
      <c r="NTQ10" s="521"/>
      <c r="NTU10" s="521"/>
      <c r="NTY10" s="521"/>
      <c r="NUC10" s="521"/>
      <c r="NUG10" s="521"/>
      <c r="NUK10" s="521"/>
      <c r="NUO10" s="521"/>
      <c r="NUS10" s="521"/>
      <c r="NUW10" s="521"/>
      <c r="NVA10" s="521"/>
      <c r="NVE10" s="521"/>
      <c r="NVI10" s="521"/>
      <c r="NVM10" s="521"/>
      <c r="NVQ10" s="521"/>
      <c r="NVU10" s="521"/>
      <c r="NVY10" s="521"/>
      <c r="NWC10" s="521"/>
      <c r="NWG10" s="521"/>
      <c r="NWK10" s="521"/>
      <c r="NWO10" s="521"/>
      <c r="NWS10" s="521"/>
      <c r="NWW10" s="521"/>
      <c r="NXA10" s="521"/>
      <c r="NXE10" s="521"/>
      <c r="NXI10" s="521"/>
      <c r="NXM10" s="521"/>
      <c r="NXQ10" s="521"/>
      <c r="NXU10" s="521"/>
      <c r="NXY10" s="521"/>
      <c r="NYC10" s="521"/>
      <c r="NYG10" s="521"/>
      <c r="NYK10" s="521"/>
      <c r="NYO10" s="521"/>
      <c r="NYS10" s="521"/>
      <c r="NYW10" s="521"/>
      <c r="NZA10" s="521"/>
      <c r="NZE10" s="521"/>
      <c r="NZI10" s="521"/>
      <c r="NZM10" s="521"/>
      <c r="NZQ10" s="521"/>
      <c r="NZU10" s="521"/>
      <c r="NZY10" s="521"/>
      <c r="OAC10" s="521"/>
      <c r="OAG10" s="521"/>
      <c r="OAK10" s="521"/>
      <c r="OAO10" s="521"/>
      <c r="OAS10" s="521"/>
      <c r="OAW10" s="521"/>
      <c r="OBA10" s="521"/>
      <c r="OBE10" s="521"/>
      <c r="OBI10" s="521"/>
      <c r="OBM10" s="521"/>
      <c r="OBQ10" s="521"/>
      <c r="OBU10" s="521"/>
      <c r="OBY10" s="521"/>
      <c r="OCC10" s="521"/>
      <c r="OCG10" s="521"/>
      <c r="OCK10" s="521"/>
      <c r="OCO10" s="521"/>
      <c r="OCS10" s="521"/>
      <c r="OCW10" s="521"/>
      <c r="ODA10" s="521"/>
      <c r="ODE10" s="521"/>
      <c r="ODI10" s="521"/>
      <c r="ODM10" s="521"/>
      <c r="ODQ10" s="521"/>
      <c r="ODU10" s="521"/>
      <c r="ODY10" s="521"/>
      <c r="OEC10" s="521"/>
      <c r="OEG10" s="521"/>
      <c r="OEK10" s="521"/>
      <c r="OEO10" s="521"/>
      <c r="OES10" s="521"/>
      <c r="OEW10" s="521"/>
      <c r="OFA10" s="521"/>
      <c r="OFE10" s="521"/>
      <c r="OFI10" s="521"/>
      <c r="OFM10" s="521"/>
      <c r="OFQ10" s="521"/>
      <c r="OFU10" s="521"/>
      <c r="OFY10" s="521"/>
      <c r="OGC10" s="521"/>
      <c r="OGG10" s="521"/>
      <c r="OGK10" s="521"/>
      <c r="OGO10" s="521"/>
      <c r="OGS10" s="521"/>
      <c r="OGW10" s="521"/>
      <c r="OHA10" s="521"/>
      <c r="OHE10" s="521"/>
      <c r="OHI10" s="521"/>
      <c r="OHM10" s="521"/>
      <c r="OHQ10" s="521"/>
      <c r="OHU10" s="521"/>
      <c r="OHY10" s="521"/>
      <c r="OIC10" s="521"/>
      <c r="OIG10" s="521"/>
      <c r="OIK10" s="521"/>
      <c r="OIO10" s="521"/>
      <c r="OIS10" s="521"/>
      <c r="OIW10" s="521"/>
      <c r="OJA10" s="521"/>
      <c r="OJE10" s="521"/>
      <c r="OJI10" s="521"/>
      <c r="OJM10" s="521"/>
      <c r="OJQ10" s="521"/>
      <c r="OJU10" s="521"/>
      <c r="OJY10" s="521"/>
      <c r="OKC10" s="521"/>
      <c r="OKG10" s="521"/>
      <c r="OKK10" s="521"/>
      <c r="OKO10" s="521"/>
      <c r="OKS10" s="521"/>
      <c r="OKW10" s="521"/>
      <c r="OLA10" s="521"/>
      <c r="OLE10" s="521"/>
      <c r="OLI10" s="521"/>
      <c r="OLM10" s="521"/>
      <c r="OLQ10" s="521"/>
      <c r="OLU10" s="521"/>
      <c r="OLY10" s="521"/>
      <c r="OMC10" s="521"/>
      <c r="OMG10" s="521"/>
      <c r="OMK10" s="521"/>
      <c r="OMO10" s="521"/>
      <c r="OMS10" s="521"/>
      <c r="OMW10" s="521"/>
      <c r="ONA10" s="521"/>
      <c r="ONE10" s="521"/>
      <c r="ONI10" s="521"/>
      <c r="ONM10" s="521"/>
      <c r="ONQ10" s="521"/>
      <c r="ONU10" s="521"/>
      <c r="ONY10" s="521"/>
      <c r="OOC10" s="521"/>
      <c r="OOG10" s="521"/>
      <c r="OOK10" s="521"/>
      <c r="OOO10" s="521"/>
      <c r="OOS10" s="521"/>
      <c r="OOW10" s="521"/>
      <c r="OPA10" s="521"/>
      <c r="OPE10" s="521"/>
      <c r="OPI10" s="521"/>
      <c r="OPM10" s="521"/>
      <c r="OPQ10" s="521"/>
      <c r="OPU10" s="521"/>
      <c r="OPY10" s="521"/>
      <c r="OQC10" s="521"/>
      <c r="OQG10" s="521"/>
      <c r="OQK10" s="521"/>
      <c r="OQO10" s="521"/>
      <c r="OQS10" s="521"/>
      <c r="OQW10" s="521"/>
      <c r="ORA10" s="521"/>
      <c r="ORE10" s="521"/>
      <c r="ORI10" s="521"/>
      <c r="ORM10" s="521"/>
      <c r="ORQ10" s="521"/>
      <c r="ORU10" s="521"/>
      <c r="ORY10" s="521"/>
      <c r="OSC10" s="521"/>
      <c r="OSG10" s="521"/>
      <c r="OSK10" s="521"/>
      <c r="OSO10" s="521"/>
      <c r="OSS10" s="521"/>
      <c r="OSW10" s="521"/>
      <c r="OTA10" s="521"/>
      <c r="OTE10" s="521"/>
      <c r="OTI10" s="521"/>
      <c r="OTM10" s="521"/>
      <c r="OTQ10" s="521"/>
      <c r="OTU10" s="521"/>
      <c r="OTY10" s="521"/>
      <c r="OUC10" s="521"/>
      <c r="OUG10" s="521"/>
      <c r="OUK10" s="521"/>
      <c r="OUO10" s="521"/>
      <c r="OUS10" s="521"/>
      <c r="OUW10" s="521"/>
      <c r="OVA10" s="521"/>
      <c r="OVE10" s="521"/>
      <c r="OVI10" s="521"/>
      <c r="OVM10" s="521"/>
      <c r="OVQ10" s="521"/>
      <c r="OVU10" s="521"/>
      <c r="OVY10" s="521"/>
      <c r="OWC10" s="521"/>
      <c r="OWG10" s="521"/>
      <c r="OWK10" s="521"/>
      <c r="OWO10" s="521"/>
      <c r="OWS10" s="521"/>
      <c r="OWW10" s="521"/>
      <c r="OXA10" s="521"/>
      <c r="OXE10" s="521"/>
      <c r="OXI10" s="521"/>
      <c r="OXM10" s="521"/>
      <c r="OXQ10" s="521"/>
      <c r="OXU10" s="521"/>
      <c r="OXY10" s="521"/>
      <c r="OYC10" s="521"/>
      <c r="OYG10" s="521"/>
      <c r="OYK10" s="521"/>
      <c r="OYO10" s="521"/>
      <c r="OYS10" s="521"/>
      <c r="OYW10" s="521"/>
      <c r="OZA10" s="521"/>
      <c r="OZE10" s="521"/>
      <c r="OZI10" s="521"/>
      <c r="OZM10" s="521"/>
      <c r="OZQ10" s="521"/>
      <c r="OZU10" s="521"/>
      <c r="OZY10" s="521"/>
      <c r="PAC10" s="521"/>
      <c r="PAG10" s="521"/>
      <c r="PAK10" s="521"/>
      <c r="PAO10" s="521"/>
      <c r="PAS10" s="521"/>
      <c r="PAW10" s="521"/>
      <c r="PBA10" s="521"/>
      <c r="PBE10" s="521"/>
      <c r="PBI10" s="521"/>
      <c r="PBM10" s="521"/>
      <c r="PBQ10" s="521"/>
      <c r="PBU10" s="521"/>
      <c r="PBY10" s="521"/>
      <c r="PCC10" s="521"/>
      <c r="PCG10" s="521"/>
      <c r="PCK10" s="521"/>
      <c r="PCO10" s="521"/>
      <c r="PCS10" s="521"/>
      <c r="PCW10" s="521"/>
      <c r="PDA10" s="521"/>
      <c r="PDE10" s="521"/>
      <c r="PDI10" s="521"/>
      <c r="PDM10" s="521"/>
      <c r="PDQ10" s="521"/>
      <c r="PDU10" s="521"/>
      <c r="PDY10" s="521"/>
      <c r="PEC10" s="521"/>
      <c r="PEG10" s="521"/>
      <c r="PEK10" s="521"/>
      <c r="PEO10" s="521"/>
      <c r="PES10" s="521"/>
      <c r="PEW10" s="521"/>
      <c r="PFA10" s="521"/>
      <c r="PFE10" s="521"/>
      <c r="PFI10" s="521"/>
      <c r="PFM10" s="521"/>
      <c r="PFQ10" s="521"/>
      <c r="PFU10" s="521"/>
      <c r="PFY10" s="521"/>
      <c r="PGC10" s="521"/>
      <c r="PGG10" s="521"/>
      <c r="PGK10" s="521"/>
      <c r="PGO10" s="521"/>
      <c r="PGS10" s="521"/>
      <c r="PGW10" s="521"/>
      <c r="PHA10" s="521"/>
      <c r="PHE10" s="521"/>
      <c r="PHI10" s="521"/>
      <c r="PHM10" s="521"/>
      <c r="PHQ10" s="521"/>
      <c r="PHU10" s="521"/>
      <c r="PHY10" s="521"/>
      <c r="PIC10" s="521"/>
      <c r="PIG10" s="521"/>
      <c r="PIK10" s="521"/>
      <c r="PIO10" s="521"/>
      <c r="PIS10" s="521"/>
      <c r="PIW10" s="521"/>
      <c r="PJA10" s="521"/>
      <c r="PJE10" s="521"/>
      <c r="PJI10" s="521"/>
      <c r="PJM10" s="521"/>
      <c r="PJQ10" s="521"/>
      <c r="PJU10" s="521"/>
      <c r="PJY10" s="521"/>
      <c r="PKC10" s="521"/>
      <c r="PKG10" s="521"/>
      <c r="PKK10" s="521"/>
      <c r="PKO10" s="521"/>
      <c r="PKS10" s="521"/>
      <c r="PKW10" s="521"/>
      <c r="PLA10" s="521"/>
      <c r="PLE10" s="521"/>
      <c r="PLI10" s="521"/>
      <c r="PLM10" s="521"/>
      <c r="PLQ10" s="521"/>
      <c r="PLU10" s="521"/>
      <c r="PLY10" s="521"/>
      <c r="PMC10" s="521"/>
      <c r="PMG10" s="521"/>
      <c r="PMK10" s="521"/>
      <c r="PMO10" s="521"/>
      <c r="PMS10" s="521"/>
      <c r="PMW10" s="521"/>
      <c r="PNA10" s="521"/>
      <c r="PNE10" s="521"/>
      <c r="PNI10" s="521"/>
      <c r="PNM10" s="521"/>
      <c r="PNQ10" s="521"/>
      <c r="PNU10" s="521"/>
      <c r="PNY10" s="521"/>
      <c r="POC10" s="521"/>
      <c r="POG10" s="521"/>
      <c r="POK10" s="521"/>
      <c r="POO10" s="521"/>
      <c r="POS10" s="521"/>
      <c r="POW10" s="521"/>
      <c r="PPA10" s="521"/>
      <c r="PPE10" s="521"/>
      <c r="PPI10" s="521"/>
      <c r="PPM10" s="521"/>
      <c r="PPQ10" s="521"/>
      <c r="PPU10" s="521"/>
      <c r="PPY10" s="521"/>
      <c r="PQC10" s="521"/>
      <c r="PQG10" s="521"/>
      <c r="PQK10" s="521"/>
      <c r="PQO10" s="521"/>
      <c r="PQS10" s="521"/>
      <c r="PQW10" s="521"/>
      <c r="PRA10" s="521"/>
      <c r="PRE10" s="521"/>
      <c r="PRI10" s="521"/>
      <c r="PRM10" s="521"/>
      <c r="PRQ10" s="521"/>
      <c r="PRU10" s="521"/>
      <c r="PRY10" s="521"/>
      <c r="PSC10" s="521"/>
      <c r="PSG10" s="521"/>
      <c r="PSK10" s="521"/>
      <c r="PSO10" s="521"/>
      <c r="PSS10" s="521"/>
      <c r="PSW10" s="521"/>
      <c r="PTA10" s="521"/>
      <c r="PTE10" s="521"/>
      <c r="PTI10" s="521"/>
      <c r="PTM10" s="521"/>
      <c r="PTQ10" s="521"/>
      <c r="PTU10" s="521"/>
      <c r="PTY10" s="521"/>
      <c r="PUC10" s="521"/>
      <c r="PUG10" s="521"/>
      <c r="PUK10" s="521"/>
      <c r="PUO10" s="521"/>
      <c r="PUS10" s="521"/>
      <c r="PUW10" s="521"/>
      <c r="PVA10" s="521"/>
      <c r="PVE10" s="521"/>
      <c r="PVI10" s="521"/>
      <c r="PVM10" s="521"/>
      <c r="PVQ10" s="521"/>
      <c r="PVU10" s="521"/>
      <c r="PVY10" s="521"/>
      <c r="PWC10" s="521"/>
      <c r="PWG10" s="521"/>
      <c r="PWK10" s="521"/>
      <c r="PWO10" s="521"/>
      <c r="PWS10" s="521"/>
      <c r="PWW10" s="521"/>
      <c r="PXA10" s="521"/>
      <c r="PXE10" s="521"/>
      <c r="PXI10" s="521"/>
      <c r="PXM10" s="521"/>
      <c r="PXQ10" s="521"/>
      <c r="PXU10" s="521"/>
      <c r="PXY10" s="521"/>
      <c r="PYC10" s="521"/>
      <c r="PYG10" s="521"/>
      <c r="PYK10" s="521"/>
      <c r="PYO10" s="521"/>
      <c r="PYS10" s="521"/>
      <c r="PYW10" s="521"/>
      <c r="PZA10" s="521"/>
      <c r="PZE10" s="521"/>
      <c r="PZI10" s="521"/>
      <c r="PZM10" s="521"/>
      <c r="PZQ10" s="521"/>
      <c r="PZU10" s="521"/>
      <c r="PZY10" s="521"/>
      <c r="QAC10" s="521"/>
      <c r="QAG10" s="521"/>
      <c r="QAK10" s="521"/>
      <c r="QAO10" s="521"/>
      <c r="QAS10" s="521"/>
      <c r="QAW10" s="521"/>
      <c r="QBA10" s="521"/>
      <c r="QBE10" s="521"/>
      <c r="QBI10" s="521"/>
      <c r="QBM10" s="521"/>
      <c r="QBQ10" s="521"/>
      <c r="QBU10" s="521"/>
      <c r="QBY10" s="521"/>
      <c r="QCC10" s="521"/>
      <c r="QCG10" s="521"/>
      <c r="QCK10" s="521"/>
      <c r="QCO10" s="521"/>
      <c r="QCS10" s="521"/>
      <c r="QCW10" s="521"/>
      <c r="QDA10" s="521"/>
      <c r="QDE10" s="521"/>
      <c r="QDI10" s="521"/>
      <c r="QDM10" s="521"/>
      <c r="QDQ10" s="521"/>
      <c r="QDU10" s="521"/>
      <c r="QDY10" s="521"/>
      <c r="QEC10" s="521"/>
      <c r="QEG10" s="521"/>
      <c r="QEK10" s="521"/>
      <c r="QEO10" s="521"/>
      <c r="QES10" s="521"/>
      <c r="QEW10" s="521"/>
      <c r="QFA10" s="521"/>
      <c r="QFE10" s="521"/>
      <c r="QFI10" s="521"/>
      <c r="QFM10" s="521"/>
      <c r="QFQ10" s="521"/>
      <c r="QFU10" s="521"/>
      <c r="QFY10" s="521"/>
      <c r="QGC10" s="521"/>
      <c r="QGG10" s="521"/>
      <c r="QGK10" s="521"/>
      <c r="QGO10" s="521"/>
      <c r="QGS10" s="521"/>
      <c r="QGW10" s="521"/>
      <c r="QHA10" s="521"/>
      <c r="QHE10" s="521"/>
      <c r="QHI10" s="521"/>
      <c r="QHM10" s="521"/>
      <c r="QHQ10" s="521"/>
      <c r="QHU10" s="521"/>
      <c r="QHY10" s="521"/>
      <c r="QIC10" s="521"/>
      <c r="QIG10" s="521"/>
      <c r="QIK10" s="521"/>
      <c r="QIO10" s="521"/>
      <c r="QIS10" s="521"/>
      <c r="QIW10" s="521"/>
      <c r="QJA10" s="521"/>
      <c r="QJE10" s="521"/>
      <c r="QJI10" s="521"/>
      <c r="QJM10" s="521"/>
      <c r="QJQ10" s="521"/>
      <c r="QJU10" s="521"/>
      <c r="QJY10" s="521"/>
      <c r="QKC10" s="521"/>
      <c r="QKG10" s="521"/>
      <c r="QKK10" s="521"/>
      <c r="QKO10" s="521"/>
      <c r="QKS10" s="521"/>
      <c r="QKW10" s="521"/>
      <c r="QLA10" s="521"/>
      <c r="QLE10" s="521"/>
      <c r="QLI10" s="521"/>
      <c r="QLM10" s="521"/>
      <c r="QLQ10" s="521"/>
      <c r="QLU10" s="521"/>
      <c r="QLY10" s="521"/>
      <c r="QMC10" s="521"/>
      <c r="QMG10" s="521"/>
      <c r="QMK10" s="521"/>
      <c r="QMO10" s="521"/>
      <c r="QMS10" s="521"/>
      <c r="QMW10" s="521"/>
      <c r="QNA10" s="521"/>
      <c r="QNE10" s="521"/>
      <c r="QNI10" s="521"/>
      <c r="QNM10" s="521"/>
      <c r="QNQ10" s="521"/>
      <c r="QNU10" s="521"/>
      <c r="QNY10" s="521"/>
      <c r="QOC10" s="521"/>
      <c r="QOG10" s="521"/>
      <c r="QOK10" s="521"/>
      <c r="QOO10" s="521"/>
      <c r="QOS10" s="521"/>
      <c r="QOW10" s="521"/>
      <c r="QPA10" s="521"/>
      <c r="QPE10" s="521"/>
      <c r="QPI10" s="521"/>
      <c r="QPM10" s="521"/>
      <c r="QPQ10" s="521"/>
      <c r="QPU10" s="521"/>
      <c r="QPY10" s="521"/>
      <c r="QQC10" s="521"/>
      <c r="QQG10" s="521"/>
      <c r="QQK10" s="521"/>
      <c r="QQO10" s="521"/>
      <c r="QQS10" s="521"/>
      <c r="QQW10" s="521"/>
      <c r="QRA10" s="521"/>
      <c r="QRE10" s="521"/>
      <c r="QRI10" s="521"/>
      <c r="QRM10" s="521"/>
      <c r="QRQ10" s="521"/>
      <c r="QRU10" s="521"/>
      <c r="QRY10" s="521"/>
      <c r="QSC10" s="521"/>
      <c r="QSG10" s="521"/>
      <c r="QSK10" s="521"/>
      <c r="QSO10" s="521"/>
      <c r="QSS10" s="521"/>
      <c r="QSW10" s="521"/>
      <c r="QTA10" s="521"/>
      <c r="QTE10" s="521"/>
      <c r="QTI10" s="521"/>
      <c r="QTM10" s="521"/>
      <c r="QTQ10" s="521"/>
      <c r="QTU10" s="521"/>
      <c r="QTY10" s="521"/>
      <c r="QUC10" s="521"/>
      <c r="QUG10" s="521"/>
      <c r="QUK10" s="521"/>
      <c r="QUO10" s="521"/>
      <c r="QUS10" s="521"/>
      <c r="QUW10" s="521"/>
      <c r="QVA10" s="521"/>
      <c r="QVE10" s="521"/>
      <c r="QVI10" s="521"/>
      <c r="QVM10" s="521"/>
      <c r="QVQ10" s="521"/>
      <c r="QVU10" s="521"/>
      <c r="QVY10" s="521"/>
      <c r="QWC10" s="521"/>
      <c r="QWG10" s="521"/>
      <c r="QWK10" s="521"/>
      <c r="QWO10" s="521"/>
      <c r="QWS10" s="521"/>
      <c r="QWW10" s="521"/>
      <c r="QXA10" s="521"/>
      <c r="QXE10" s="521"/>
      <c r="QXI10" s="521"/>
      <c r="QXM10" s="521"/>
      <c r="QXQ10" s="521"/>
      <c r="QXU10" s="521"/>
      <c r="QXY10" s="521"/>
      <c r="QYC10" s="521"/>
      <c r="QYG10" s="521"/>
      <c r="QYK10" s="521"/>
      <c r="QYO10" s="521"/>
      <c r="QYS10" s="521"/>
      <c r="QYW10" s="521"/>
      <c r="QZA10" s="521"/>
      <c r="QZE10" s="521"/>
      <c r="QZI10" s="521"/>
      <c r="QZM10" s="521"/>
      <c r="QZQ10" s="521"/>
      <c r="QZU10" s="521"/>
      <c r="QZY10" s="521"/>
      <c r="RAC10" s="521"/>
      <c r="RAG10" s="521"/>
      <c r="RAK10" s="521"/>
      <c r="RAO10" s="521"/>
      <c r="RAS10" s="521"/>
      <c r="RAW10" s="521"/>
      <c r="RBA10" s="521"/>
      <c r="RBE10" s="521"/>
      <c r="RBI10" s="521"/>
      <c r="RBM10" s="521"/>
      <c r="RBQ10" s="521"/>
      <c r="RBU10" s="521"/>
      <c r="RBY10" s="521"/>
      <c r="RCC10" s="521"/>
      <c r="RCG10" s="521"/>
      <c r="RCK10" s="521"/>
      <c r="RCO10" s="521"/>
      <c r="RCS10" s="521"/>
      <c r="RCW10" s="521"/>
      <c r="RDA10" s="521"/>
      <c r="RDE10" s="521"/>
      <c r="RDI10" s="521"/>
      <c r="RDM10" s="521"/>
      <c r="RDQ10" s="521"/>
      <c r="RDU10" s="521"/>
      <c r="RDY10" s="521"/>
      <c r="REC10" s="521"/>
      <c r="REG10" s="521"/>
      <c r="REK10" s="521"/>
      <c r="REO10" s="521"/>
      <c r="RES10" s="521"/>
      <c r="REW10" s="521"/>
      <c r="RFA10" s="521"/>
      <c r="RFE10" s="521"/>
      <c r="RFI10" s="521"/>
      <c r="RFM10" s="521"/>
      <c r="RFQ10" s="521"/>
      <c r="RFU10" s="521"/>
      <c r="RFY10" s="521"/>
      <c r="RGC10" s="521"/>
      <c r="RGG10" s="521"/>
      <c r="RGK10" s="521"/>
      <c r="RGO10" s="521"/>
      <c r="RGS10" s="521"/>
      <c r="RGW10" s="521"/>
      <c r="RHA10" s="521"/>
      <c r="RHE10" s="521"/>
      <c r="RHI10" s="521"/>
      <c r="RHM10" s="521"/>
      <c r="RHQ10" s="521"/>
      <c r="RHU10" s="521"/>
      <c r="RHY10" s="521"/>
      <c r="RIC10" s="521"/>
      <c r="RIG10" s="521"/>
      <c r="RIK10" s="521"/>
      <c r="RIO10" s="521"/>
      <c r="RIS10" s="521"/>
      <c r="RIW10" s="521"/>
      <c r="RJA10" s="521"/>
      <c r="RJE10" s="521"/>
      <c r="RJI10" s="521"/>
      <c r="RJM10" s="521"/>
      <c r="RJQ10" s="521"/>
      <c r="RJU10" s="521"/>
      <c r="RJY10" s="521"/>
      <c r="RKC10" s="521"/>
      <c r="RKG10" s="521"/>
      <c r="RKK10" s="521"/>
      <c r="RKO10" s="521"/>
      <c r="RKS10" s="521"/>
      <c r="RKW10" s="521"/>
      <c r="RLA10" s="521"/>
      <c r="RLE10" s="521"/>
      <c r="RLI10" s="521"/>
      <c r="RLM10" s="521"/>
      <c r="RLQ10" s="521"/>
      <c r="RLU10" s="521"/>
      <c r="RLY10" s="521"/>
      <c r="RMC10" s="521"/>
      <c r="RMG10" s="521"/>
      <c r="RMK10" s="521"/>
      <c r="RMO10" s="521"/>
      <c r="RMS10" s="521"/>
      <c r="RMW10" s="521"/>
      <c r="RNA10" s="521"/>
      <c r="RNE10" s="521"/>
      <c r="RNI10" s="521"/>
      <c r="RNM10" s="521"/>
      <c r="RNQ10" s="521"/>
      <c r="RNU10" s="521"/>
      <c r="RNY10" s="521"/>
      <c r="ROC10" s="521"/>
      <c r="ROG10" s="521"/>
      <c r="ROK10" s="521"/>
      <c r="ROO10" s="521"/>
      <c r="ROS10" s="521"/>
      <c r="ROW10" s="521"/>
      <c r="RPA10" s="521"/>
      <c r="RPE10" s="521"/>
      <c r="RPI10" s="521"/>
      <c r="RPM10" s="521"/>
      <c r="RPQ10" s="521"/>
      <c r="RPU10" s="521"/>
      <c r="RPY10" s="521"/>
      <c r="RQC10" s="521"/>
      <c r="RQG10" s="521"/>
      <c r="RQK10" s="521"/>
      <c r="RQO10" s="521"/>
      <c r="RQS10" s="521"/>
      <c r="RQW10" s="521"/>
      <c r="RRA10" s="521"/>
      <c r="RRE10" s="521"/>
      <c r="RRI10" s="521"/>
      <c r="RRM10" s="521"/>
      <c r="RRQ10" s="521"/>
      <c r="RRU10" s="521"/>
      <c r="RRY10" s="521"/>
      <c r="RSC10" s="521"/>
      <c r="RSG10" s="521"/>
      <c r="RSK10" s="521"/>
      <c r="RSO10" s="521"/>
      <c r="RSS10" s="521"/>
      <c r="RSW10" s="521"/>
      <c r="RTA10" s="521"/>
      <c r="RTE10" s="521"/>
      <c r="RTI10" s="521"/>
      <c r="RTM10" s="521"/>
      <c r="RTQ10" s="521"/>
      <c r="RTU10" s="521"/>
      <c r="RTY10" s="521"/>
      <c r="RUC10" s="521"/>
      <c r="RUG10" s="521"/>
      <c r="RUK10" s="521"/>
      <c r="RUO10" s="521"/>
      <c r="RUS10" s="521"/>
      <c r="RUW10" s="521"/>
      <c r="RVA10" s="521"/>
      <c r="RVE10" s="521"/>
      <c r="RVI10" s="521"/>
      <c r="RVM10" s="521"/>
      <c r="RVQ10" s="521"/>
      <c r="RVU10" s="521"/>
      <c r="RVY10" s="521"/>
      <c r="RWC10" s="521"/>
      <c r="RWG10" s="521"/>
      <c r="RWK10" s="521"/>
      <c r="RWO10" s="521"/>
      <c r="RWS10" s="521"/>
      <c r="RWW10" s="521"/>
      <c r="RXA10" s="521"/>
      <c r="RXE10" s="521"/>
      <c r="RXI10" s="521"/>
      <c r="RXM10" s="521"/>
      <c r="RXQ10" s="521"/>
      <c r="RXU10" s="521"/>
      <c r="RXY10" s="521"/>
      <c r="RYC10" s="521"/>
      <c r="RYG10" s="521"/>
      <c r="RYK10" s="521"/>
      <c r="RYO10" s="521"/>
      <c r="RYS10" s="521"/>
      <c r="RYW10" s="521"/>
      <c r="RZA10" s="521"/>
      <c r="RZE10" s="521"/>
      <c r="RZI10" s="521"/>
      <c r="RZM10" s="521"/>
      <c r="RZQ10" s="521"/>
      <c r="RZU10" s="521"/>
      <c r="RZY10" s="521"/>
      <c r="SAC10" s="521"/>
      <c r="SAG10" s="521"/>
      <c r="SAK10" s="521"/>
      <c r="SAO10" s="521"/>
      <c r="SAS10" s="521"/>
      <c r="SAW10" s="521"/>
      <c r="SBA10" s="521"/>
      <c r="SBE10" s="521"/>
      <c r="SBI10" s="521"/>
      <c r="SBM10" s="521"/>
      <c r="SBQ10" s="521"/>
      <c r="SBU10" s="521"/>
      <c r="SBY10" s="521"/>
      <c r="SCC10" s="521"/>
      <c r="SCG10" s="521"/>
      <c r="SCK10" s="521"/>
      <c r="SCO10" s="521"/>
      <c r="SCS10" s="521"/>
      <c r="SCW10" s="521"/>
      <c r="SDA10" s="521"/>
      <c r="SDE10" s="521"/>
      <c r="SDI10" s="521"/>
      <c r="SDM10" s="521"/>
      <c r="SDQ10" s="521"/>
      <c r="SDU10" s="521"/>
      <c r="SDY10" s="521"/>
      <c r="SEC10" s="521"/>
      <c r="SEG10" s="521"/>
      <c r="SEK10" s="521"/>
      <c r="SEO10" s="521"/>
      <c r="SES10" s="521"/>
      <c r="SEW10" s="521"/>
      <c r="SFA10" s="521"/>
      <c r="SFE10" s="521"/>
      <c r="SFI10" s="521"/>
      <c r="SFM10" s="521"/>
      <c r="SFQ10" s="521"/>
      <c r="SFU10" s="521"/>
      <c r="SFY10" s="521"/>
      <c r="SGC10" s="521"/>
      <c r="SGG10" s="521"/>
      <c r="SGK10" s="521"/>
      <c r="SGO10" s="521"/>
      <c r="SGS10" s="521"/>
      <c r="SGW10" s="521"/>
      <c r="SHA10" s="521"/>
      <c r="SHE10" s="521"/>
      <c r="SHI10" s="521"/>
      <c r="SHM10" s="521"/>
      <c r="SHQ10" s="521"/>
      <c r="SHU10" s="521"/>
      <c r="SHY10" s="521"/>
      <c r="SIC10" s="521"/>
      <c r="SIG10" s="521"/>
      <c r="SIK10" s="521"/>
      <c r="SIO10" s="521"/>
      <c r="SIS10" s="521"/>
      <c r="SIW10" s="521"/>
      <c r="SJA10" s="521"/>
      <c r="SJE10" s="521"/>
      <c r="SJI10" s="521"/>
      <c r="SJM10" s="521"/>
      <c r="SJQ10" s="521"/>
      <c r="SJU10" s="521"/>
      <c r="SJY10" s="521"/>
      <c r="SKC10" s="521"/>
      <c r="SKG10" s="521"/>
      <c r="SKK10" s="521"/>
      <c r="SKO10" s="521"/>
      <c r="SKS10" s="521"/>
      <c r="SKW10" s="521"/>
      <c r="SLA10" s="521"/>
      <c r="SLE10" s="521"/>
      <c r="SLI10" s="521"/>
      <c r="SLM10" s="521"/>
      <c r="SLQ10" s="521"/>
      <c r="SLU10" s="521"/>
      <c r="SLY10" s="521"/>
      <c r="SMC10" s="521"/>
      <c r="SMG10" s="521"/>
      <c r="SMK10" s="521"/>
      <c r="SMO10" s="521"/>
      <c r="SMS10" s="521"/>
      <c r="SMW10" s="521"/>
      <c r="SNA10" s="521"/>
      <c r="SNE10" s="521"/>
      <c r="SNI10" s="521"/>
      <c r="SNM10" s="521"/>
      <c r="SNQ10" s="521"/>
      <c r="SNU10" s="521"/>
      <c r="SNY10" s="521"/>
      <c r="SOC10" s="521"/>
      <c r="SOG10" s="521"/>
      <c r="SOK10" s="521"/>
      <c r="SOO10" s="521"/>
      <c r="SOS10" s="521"/>
      <c r="SOW10" s="521"/>
      <c r="SPA10" s="521"/>
      <c r="SPE10" s="521"/>
      <c r="SPI10" s="521"/>
      <c r="SPM10" s="521"/>
      <c r="SPQ10" s="521"/>
      <c r="SPU10" s="521"/>
      <c r="SPY10" s="521"/>
      <c r="SQC10" s="521"/>
      <c r="SQG10" s="521"/>
      <c r="SQK10" s="521"/>
      <c r="SQO10" s="521"/>
      <c r="SQS10" s="521"/>
      <c r="SQW10" s="521"/>
      <c r="SRA10" s="521"/>
      <c r="SRE10" s="521"/>
      <c r="SRI10" s="521"/>
      <c r="SRM10" s="521"/>
      <c r="SRQ10" s="521"/>
      <c r="SRU10" s="521"/>
      <c r="SRY10" s="521"/>
      <c r="SSC10" s="521"/>
      <c r="SSG10" s="521"/>
      <c r="SSK10" s="521"/>
      <c r="SSO10" s="521"/>
      <c r="SSS10" s="521"/>
      <c r="SSW10" s="521"/>
      <c r="STA10" s="521"/>
      <c r="STE10" s="521"/>
      <c r="STI10" s="521"/>
      <c r="STM10" s="521"/>
      <c r="STQ10" s="521"/>
      <c r="STU10" s="521"/>
      <c r="STY10" s="521"/>
      <c r="SUC10" s="521"/>
      <c r="SUG10" s="521"/>
      <c r="SUK10" s="521"/>
      <c r="SUO10" s="521"/>
      <c r="SUS10" s="521"/>
      <c r="SUW10" s="521"/>
      <c r="SVA10" s="521"/>
      <c r="SVE10" s="521"/>
      <c r="SVI10" s="521"/>
      <c r="SVM10" s="521"/>
      <c r="SVQ10" s="521"/>
      <c r="SVU10" s="521"/>
      <c r="SVY10" s="521"/>
      <c r="SWC10" s="521"/>
      <c r="SWG10" s="521"/>
      <c r="SWK10" s="521"/>
      <c r="SWO10" s="521"/>
      <c r="SWS10" s="521"/>
      <c r="SWW10" s="521"/>
      <c r="SXA10" s="521"/>
      <c r="SXE10" s="521"/>
      <c r="SXI10" s="521"/>
      <c r="SXM10" s="521"/>
      <c r="SXQ10" s="521"/>
      <c r="SXU10" s="521"/>
      <c r="SXY10" s="521"/>
      <c r="SYC10" s="521"/>
      <c r="SYG10" s="521"/>
      <c r="SYK10" s="521"/>
      <c r="SYO10" s="521"/>
      <c r="SYS10" s="521"/>
      <c r="SYW10" s="521"/>
      <c r="SZA10" s="521"/>
      <c r="SZE10" s="521"/>
      <c r="SZI10" s="521"/>
      <c r="SZM10" s="521"/>
      <c r="SZQ10" s="521"/>
      <c r="SZU10" s="521"/>
      <c r="SZY10" s="521"/>
      <c r="TAC10" s="521"/>
      <c r="TAG10" s="521"/>
      <c r="TAK10" s="521"/>
      <c r="TAO10" s="521"/>
      <c r="TAS10" s="521"/>
      <c r="TAW10" s="521"/>
      <c r="TBA10" s="521"/>
      <c r="TBE10" s="521"/>
      <c r="TBI10" s="521"/>
      <c r="TBM10" s="521"/>
      <c r="TBQ10" s="521"/>
      <c r="TBU10" s="521"/>
      <c r="TBY10" s="521"/>
      <c r="TCC10" s="521"/>
      <c r="TCG10" s="521"/>
      <c r="TCK10" s="521"/>
      <c r="TCO10" s="521"/>
      <c r="TCS10" s="521"/>
      <c r="TCW10" s="521"/>
      <c r="TDA10" s="521"/>
      <c r="TDE10" s="521"/>
      <c r="TDI10" s="521"/>
      <c r="TDM10" s="521"/>
      <c r="TDQ10" s="521"/>
      <c r="TDU10" s="521"/>
      <c r="TDY10" s="521"/>
      <c r="TEC10" s="521"/>
      <c r="TEG10" s="521"/>
      <c r="TEK10" s="521"/>
      <c r="TEO10" s="521"/>
      <c r="TES10" s="521"/>
      <c r="TEW10" s="521"/>
      <c r="TFA10" s="521"/>
      <c r="TFE10" s="521"/>
      <c r="TFI10" s="521"/>
      <c r="TFM10" s="521"/>
      <c r="TFQ10" s="521"/>
      <c r="TFU10" s="521"/>
      <c r="TFY10" s="521"/>
      <c r="TGC10" s="521"/>
      <c r="TGG10" s="521"/>
      <c r="TGK10" s="521"/>
      <c r="TGO10" s="521"/>
      <c r="TGS10" s="521"/>
      <c r="TGW10" s="521"/>
      <c r="THA10" s="521"/>
      <c r="THE10" s="521"/>
      <c r="THI10" s="521"/>
      <c r="THM10" s="521"/>
      <c r="THQ10" s="521"/>
      <c r="THU10" s="521"/>
      <c r="THY10" s="521"/>
      <c r="TIC10" s="521"/>
      <c r="TIG10" s="521"/>
      <c r="TIK10" s="521"/>
      <c r="TIO10" s="521"/>
      <c r="TIS10" s="521"/>
      <c r="TIW10" s="521"/>
      <c r="TJA10" s="521"/>
      <c r="TJE10" s="521"/>
      <c r="TJI10" s="521"/>
      <c r="TJM10" s="521"/>
      <c r="TJQ10" s="521"/>
      <c r="TJU10" s="521"/>
      <c r="TJY10" s="521"/>
      <c r="TKC10" s="521"/>
      <c r="TKG10" s="521"/>
      <c r="TKK10" s="521"/>
      <c r="TKO10" s="521"/>
      <c r="TKS10" s="521"/>
      <c r="TKW10" s="521"/>
      <c r="TLA10" s="521"/>
      <c r="TLE10" s="521"/>
      <c r="TLI10" s="521"/>
      <c r="TLM10" s="521"/>
      <c r="TLQ10" s="521"/>
      <c r="TLU10" s="521"/>
      <c r="TLY10" s="521"/>
      <c r="TMC10" s="521"/>
      <c r="TMG10" s="521"/>
      <c r="TMK10" s="521"/>
      <c r="TMO10" s="521"/>
      <c r="TMS10" s="521"/>
      <c r="TMW10" s="521"/>
      <c r="TNA10" s="521"/>
      <c r="TNE10" s="521"/>
      <c r="TNI10" s="521"/>
      <c r="TNM10" s="521"/>
      <c r="TNQ10" s="521"/>
      <c r="TNU10" s="521"/>
      <c r="TNY10" s="521"/>
      <c r="TOC10" s="521"/>
      <c r="TOG10" s="521"/>
      <c r="TOK10" s="521"/>
      <c r="TOO10" s="521"/>
      <c r="TOS10" s="521"/>
      <c r="TOW10" s="521"/>
      <c r="TPA10" s="521"/>
      <c r="TPE10" s="521"/>
      <c r="TPI10" s="521"/>
      <c r="TPM10" s="521"/>
      <c r="TPQ10" s="521"/>
      <c r="TPU10" s="521"/>
      <c r="TPY10" s="521"/>
      <c r="TQC10" s="521"/>
      <c r="TQG10" s="521"/>
      <c r="TQK10" s="521"/>
      <c r="TQO10" s="521"/>
      <c r="TQS10" s="521"/>
      <c r="TQW10" s="521"/>
      <c r="TRA10" s="521"/>
      <c r="TRE10" s="521"/>
      <c r="TRI10" s="521"/>
      <c r="TRM10" s="521"/>
      <c r="TRQ10" s="521"/>
      <c r="TRU10" s="521"/>
      <c r="TRY10" s="521"/>
      <c r="TSC10" s="521"/>
      <c r="TSG10" s="521"/>
      <c r="TSK10" s="521"/>
      <c r="TSO10" s="521"/>
      <c r="TSS10" s="521"/>
      <c r="TSW10" s="521"/>
      <c r="TTA10" s="521"/>
      <c r="TTE10" s="521"/>
      <c r="TTI10" s="521"/>
      <c r="TTM10" s="521"/>
      <c r="TTQ10" s="521"/>
      <c r="TTU10" s="521"/>
      <c r="TTY10" s="521"/>
      <c r="TUC10" s="521"/>
      <c r="TUG10" s="521"/>
      <c r="TUK10" s="521"/>
      <c r="TUO10" s="521"/>
      <c r="TUS10" s="521"/>
      <c r="TUW10" s="521"/>
      <c r="TVA10" s="521"/>
      <c r="TVE10" s="521"/>
      <c r="TVI10" s="521"/>
      <c r="TVM10" s="521"/>
      <c r="TVQ10" s="521"/>
      <c r="TVU10" s="521"/>
      <c r="TVY10" s="521"/>
      <c r="TWC10" s="521"/>
      <c r="TWG10" s="521"/>
      <c r="TWK10" s="521"/>
      <c r="TWO10" s="521"/>
      <c r="TWS10" s="521"/>
      <c r="TWW10" s="521"/>
      <c r="TXA10" s="521"/>
      <c r="TXE10" s="521"/>
      <c r="TXI10" s="521"/>
      <c r="TXM10" s="521"/>
      <c r="TXQ10" s="521"/>
      <c r="TXU10" s="521"/>
      <c r="TXY10" s="521"/>
      <c r="TYC10" s="521"/>
      <c r="TYG10" s="521"/>
      <c r="TYK10" s="521"/>
      <c r="TYO10" s="521"/>
      <c r="TYS10" s="521"/>
      <c r="TYW10" s="521"/>
      <c r="TZA10" s="521"/>
      <c r="TZE10" s="521"/>
      <c r="TZI10" s="521"/>
      <c r="TZM10" s="521"/>
      <c r="TZQ10" s="521"/>
      <c r="TZU10" s="521"/>
      <c r="TZY10" s="521"/>
      <c r="UAC10" s="521"/>
      <c r="UAG10" s="521"/>
      <c r="UAK10" s="521"/>
      <c r="UAO10" s="521"/>
      <c r="UAS10" s="521"/>
      <c r="UAW10" s="521"/>
      <c r="UBA10" s="521"/>
      <c r="UBE10" s="521"/>
      <c r="UBI10" s="521"/>
      <c r="UBM10" s="521"/>
      <c r="UBQ10" s="521"/>
      <c r="UBU10" s="521"/>
      <c r="UBY10" s="521"/>
      <c r="UCC10" s="521"/>
      <c r="UCG10" s="521"/>
      <c r="UCK10" s="521"/>
      <c r="UCO10" s="521"/>
      <c r="UCS10" s="521"/>
      <c r="UCW10" s="521"/>
      <c r="UDA10" s="521"/>
      <c r="UDE10" s="521"/>
      <c r="UDI10" s="521"/>
      <c r="UDM10" s="521"/>
      <c r="UDQ10" s="521"/>
      <c r="UDU10" s="521"/>
      <c r="UDY10" s="521"/>
      <c r="UEC10" s="521"/>
      <c r="UEG10" s="521"/>
      <c r="UEK10" s="521"/>
      <c r="UEO10" s="521"/>
      <c r="UES10" s="521"/>
      <c r="UEW10" s="521"/>
      <c r="UFA10" s="521"/>
      <c r="UFE10" s="521"/>
      <c r="UFI10" s="521"/>
      <c r="UFM10" s="521"/>
      <c r="UFQ10" s="521"/>
      <c r="UFU10" s="521"/>
      <c r="UFY10" s="521"/>
      <c r="UGC10" s="521"/>
      <c r="UGG10" s="521"/>
      <c r="UGK10" s="521"/>
      <c r="UGO10" s="521"/>
      <c r="UGS10" s="521"/>
      <c r="UGW10" s="521"/>
      <c r="UHA10" s="521"/>
      <c r="UHE10" s="521"/>
      <c r="UHI10" s="521"/>
      <c r="UHM10" s="521"/>
      <c r="UHQ10" s="521"/>
      <c r="UHU10" s="521"/>
      <c r="UHY10" s="521"/>
      <c r="UIC10" s="521"/>
      <c r="UIG10" s="521"/>
      <c r="UIK10" s="521"/>
      <c r="UIO10" s="521"/>
      <c r="UIS10" s="521"/>
      <c r="UIW10" s="521"/>
      <c r="UJA10" s="521"/>
      <c r="UJE10" s="521"/>
      <c r="UJI10" s="521"/>
      <c r="UJM10" s="521"/>
      <c r="UJQ10" s="521"/>
      <c r="UJU10" s="521"/>
      <c r="UJY10" s="521"/>
      <c r="UKC10" s="521"/>
      <c r="UKG10" s="521"/>
      <c r="UKK10" s="521"/>
      <c r="UKO10" s="521"/>
      <c r="UKS10" s="521"/>
      <c r="UKW10" s="521"/>
      <c r="ULA10" s="521"/>
      <c r="ULE10" s="521"/>
      <c r="ULI10" s="521"/>
      <c r="ULM10" s="521"/>
      <c r="ULQ10" s="521"/>
      <c r="ULU10" s="521"/>
      <c r="ULY10" s="521"/>
      <c r="UMC10" s="521"/>
      <c r="UMG10" s="521"/>
      <c r="UMK10" s="521"/>
      <c r="UMO10" s="521"/>
      <c r="UMS10" s="521"/>
      <c r="UMW10" s="521"/>
      <c r="UNA10" s="521"/>
      <c r="UNE10" s="521"/>
      <c r="UNI10" s="521"/>
      <c r="UNM10" s="521"/>
      <c r="UNQ10" s="521"/>
      <c r="UNU10" s="521"/>
      <c r="UNY10" s="521"/>
      <c r="UOC10" s="521"/>
      <c r="UOG10" s="521"/>
      <c r="UOK10" s="521"/>
      <c r="UOO10" s="521"/>
      <c r="UOS10" s="521"/>
      <c r="UOW10" s="521"/>
      <c r="UPA10" s="521"/>
      <c r="UPE10" s="521"/>
      <c r="UPI10" s="521"/>
      <c r="UPM10" s="521"/>
      <c r="UPQ10" s="521"/>
      <c r="UPU10" s="521"/>
      <c r="UPY10" s="521"/>
      <c r="UQC10" s="521"/>
      <c r="UQG10" s="521"/>
      <c r="UQK10" s="521"/>
      <c r="UQO10" s="521"/>
      <c r="UQS10" s="521"/>
      <c r="UQW10" s="521"/>
      <c r="URA10" s="521"/>
      <c r="URE10" s="521"/>
      <c r="URI10" s="521"/>
      <c r="URM10" s="521"/>
      <c r="URQ10" s="521"/>
      <c r="URU10" s="521"/>
      <c r="URY10" s="521"/>
      <c r="USC10" s="521"/>
      <c r="USG10" s="521"/>
      <c r="USK10" s="521"/>
      <c r="USO10" s="521"/>
      <c r="USS10" s="521"/>
      <c r="USW10" s="521"/>
      <c r="UTA10" s="521"/>
      <c r="UTE10" s="521"/>
      <c r="UTI10" s="521"/>
      <c r="UTM10" s="521"/>
      <c r="UTQ10" s="521"/>
      <c r="UTU10" s="521"/>
      <c r="UTY10" s="521"/>
      <c r="UUC10" s="521"/>
      <c r="UUG10" s="521"/>
      <c r="UUK10" s="521"/>
      <c r="UUO10" s="521"/>
      <c r="UUS10" s="521"/>
      <c r="UUW10" s="521"/>
      <c r="UVA10" s="521"/>
      <c r="UVE10" s="521"/>
      <c r="UVI10" s="521"/>
      <c r="UVM10" s="521"/>
      <c r="UVQ10" s="521"/>
      <c r="UVU10" s="521"/>
      <c r="UVY10" s="521"/>
      <c r="UWC10" s="521"/>
      <c r="UWG10" s="521"/>
      <c r="UWK10" s="521"/>
      <c r="UWO10" s="521"/>
      <c r="UWS10" s="521"/>
      <c r="UWW10" s="521"/>
      <c r="UXA10" s="521"/>
      <c r="UXE10" s="521"/>
      <c r="UXI10" s="521"/>
      <c r="UXM10" s="521"/>
      <c r="UXQ10" s="521"/>
      <c r="UXU10" s="521"/>
      <c r="UXY10" s="521"/>
      <c r="UYC10" s="521"/>
      <c r="UYG10" s="521"/>
      <c r="UYK10" s="521"/>
      <c r="UYO10" s="521"/>
      <c r="UYS10" s="521"/>
      <c r="UYW10" s="521"/>
      <c r="UZA10" s="521"/>
      <c r="UZE10" s="521"/>
      <c r="UZI10" s="521"/>
      <c r="UZM10" s="521"/>
      <c r="UZQ10" s="521"/>
      <c r="UZU10" s="521"/>
      <c r="UZY10" s="521"/>
      <c r="VAC10" s="521"/>
      <c r="VAG10" s="521"/>
      <c r="VAK10" s="521"/>
      <c r="VAO10" s="521"/>
      <c r="VAS10" s="521"/>
      <c r="VAW10" s="521"/>
      <c r="VBA10" s="521"/>
      <c r="VBE10" s="521"/>
      <c r="VBI10" s="521"/>
      <c r="VBM10" s="521"/>
      <c r="VBQ10" s="521"/>
      <c r="VBU10" s="521"/>
      <c r="VBY10" s="521"/>
      <c r="VCC10" s="521"/>
      <c r="VCG10" s="521"/>
      <c r="VCK10" s="521"/>
      <c r="VCO10" s="521"/>
      <c r="VCS10" s="521"/>
      <c r="VCW10" s="521"/>
      <c r="VDA10" s="521"/>
      <c r="VDE10" s="521"/>
      <c r="VDI10" s="521"/>
      <c r="VDM10" s="521"/>
      <c r="VDQ10" s="521"/>
      <c r="VDU10" s="521"/>
      <c r="VDY10" s="521"/>
      <c r="VEC10" s="521"/>
      <c r="VEG10" s="521"/>
      <c r="VEK10" s="521"/>
      <c r="VEO10" s="521"/>
      <c r="VES10" s="521"/>
      <c r="VEW10" s="521"/>
      <c r="VFA10" s="521"/>
      <c r="VFE10" s="521"/>
      <c r="VFI10" s="521"/>
      <c r="VFM10" s="521"/>
      <c r="VFQ10" s="521"/>
      <c r="VFU10" s="521"/>
      <c r="VFY10" s="521"/>
      <c r="VGC10" s="521"/>
      <c r="VGG10" s="521"/>
      <c r="VGK10" s="521"/>
      <c r="VGO10" s="521"/>
      <c r="VGS10" s="521"/>
      <c r="VGW10" s="521"/>
      <c r="VHA10" s="521"/>
      <c r="VHE10" s="521"/>
      <c r="VHI10" s="521"/>
      <c r="VHM10" s="521"/>
      <c r="VHQ10" s="521"/>
      <c r="VHU10" s="521"/>
      <c r="VHY10" s="521"/>
      <c r="VIC10" s="521"/>
      <c r="VIG10" s="521"/>
      <c r="VIK10" s="521"/>
      <c r="VIO10" s="521"/>
      <c r="VIS10" s="521"/>
      <c r="VIW10" s="521"/>
      <c r="VJA10" s="521"/>
      <c r="VJE10" s="521"/>
      <c r="VJI10" s="521"/>
      <c r="VJM10" s="521"/>
      <c r="VJQ10" s="521"/>
      <c r="VJU10" s="521"/>
      <c r="VJY10" s="521"/>
      <c r="VKC10" s="521"/>
      <c r="VKG10" s="521"/>
      <c r="VKK10" s="521"/>
      <c r="VKO10" s="521"/>
      <c r="VKS10" s="521"/>
      <c r="VKW10" s="521"/>
      <c r="VLA10" s="521"/>
      <c r="VLE10" s="521"/>
      <c r="VLI10" s="521"/>
      <c r="VLM10" s="521"/>
      <c r="VLQ10" s="521"/>
      <c r="VLU10" s="521"/>
      <c r="VLY10" s="521"/>
      <c r="VMC10" s="521"/>
      <c r="VMG10" s="521"/>
      <c r="VMK10" s="521"/>
      <c r="VMO10" s="521"/>
      <c r="VMS10" s="521"/>
      <c r="VMW10" s="521"/>
      <c r="VNA10" s="521"/>
      <c r="VNE10" s="521"/>
      <c r="VNI10" s="521"/>
      <c r="VNM10" s="521"/>
      <c r="VNQ10" s="521"/>
      <c r="VNU10" s="521"/>
      <c r="VNY10" s="521"/>
      <c r="VOC10" s="521"/>
      <c r="VOG10" s="521"/>
      <c r="VOK10" s="521"/>
      <c r="VOO10" s="521"/>
      <c r="VOS10" s="521"/>
      <c r="VOW10" s="521"/>
      <c r="VPA10" s="521"/>
      <c r="VPE10" s="521"/>
      <c r="VPI10" s="521"/>
      <c r="VPM10" s="521"/>
      <c r="VPQ10" s="521"/>
      <c r="VPU10" s="521"/>
      <c r="VPY10" s="521"/>
      <c r="VQC10" s="521"/>
      <c r="VQG10" s="521"/>
      <c r="VQK10" s="521"/>
      <c r="VQO10" s="521"/>
      <c r="VQS10" s="521"/>
      <c r="VQW10" s="521"/>
      <c r="VRA10" s="521"/>
      <c r="VRE10" s="521"/>
      <c r="VRI10" s="521"/>
      <c r="VRM10" s="521"/>
      <c r="VRQ10" s="521"/>
      <c r="VRU10" s="521"/>
      <c r="VRY10" s="521"/>
      <c r="VSC10" s="521"/>
      <c r="VSG10" s="521"/>
      <c r="VSK10" s="521"/>
      <c r="VSO10" s="521"/>
      <c r="VSS10" s="521"/>
      <c r="VSW10" s="521"/>
      <c r="VTA10" s="521"/>
      <c r="VTE10" s="521"/>
      <c r="VTI10" s="521"/>
      <c r="VTM10" s="521"/>
      <c r="VTQ10" s="521"/>
      <c r="VTU10" s="521"/>
      <c r="VTY10" s="521"/>
      <c r="VUC10" s="521"/>
      <c r="VUG10" s="521"/>
      <c r="VUK10" s="521"/>
      <c r="VUO10" s="521"/>
      <c r="VUS10" s="521"/>
      <c r="VUW10" s="521"/>
      <c r="VVA10" s="521"/>
      <c r="VVE10" s="521"/>
      <c r="VVI10" s="521"/>
      <c r="VVM10" s="521"/>
      <c r="VVQ10" s="521"/>
      <c r="VVU10" s="521"/>
      <c r="VVY10" s="521"/>
      <c r="VWC10" s="521"/>
      <c r="VWG10" s="521"/>
      <c r="VWK10" s="521"/>
      <c r="VWO10" s="521"/>
      <c r="VWS10" s="521"/>
      <c r="VWW10" s="521"/>
      <c r="VXA10" s="521"/>
      <c r="VXE10" s="521"/>
      <c r="VXI10" s="521"/>
      <c r="VXM10" s="521"/>
      <c r="VXQ10" s="521"/>
      <c r="VXU10" s="521"/>
      <c r="VXY10" s="521"/>
      <c r="VYC10" s="521"/>
      <c r="VYG10" s="521"/>
      <c r="VYK10" s="521"/>
      <c r="VYO10" s="521"/>
      <c r="VYS10" s="521"/>
      <c r="VYW10" s="521"/>
      <c r="VZA10" s="521"/>
      <c r="VZE10" s="521"/>
      <c r="VZI10" s="521"/>
      <c r="VZM10" s="521"/>
      <c r="VZQ10" s="521"/>
      <c r="VZU10" s="521"/>
      <c r="VZY10" s="521"/>
      <c r="WAC10" s="521"/>
      <c r="WAG10" s="521"/>
      <c r="WAK10" s="521"/>
      <c r="WAO10" s="521"/>
      <c r="WAS10" s="521"/>
      <c r="WAW10" s="521"/>
      <c r="WBA10" s="521"/>
      <c r="WBE10" s="521"/>
      <c r="WBI10" s="521"/>
      <c r="WBM10" s="521"/>
      <c r="WBQ10" s="521"/>
      <c r="WBU10" s="521"/>
      <c r="WBY10" s="521"/>
      <c r="WCC10" s="521"/>
      <c r="WCG10" s="521"/>
      <c r="WCK10" s="521"/>
      <c r="WCO10" s="521"/>
      <c r="WCS10" s="521"/>
      <c r="WCW10" s="521"/>
      <c r="WDA10" s="521"/>
      <c r="WDE10" s="521"/>
      <c r="WDI10" s="521"/>
      <c r="WDM10" s="521"/>
      <c r="WDQ10" s="521"/>
      <c r="WDU10" s="521"/>
      <c r="WDY10" s="521"/>
      <c r="WEC10" s="521"/>
      <c r="WEG10" s="521"/>
      <c r="WEK10" s="521"/>
      <c r="WEO10" s="521"/>
      <c r="WES10" s="521"/>
      <c r="WEW10" s="521"/>
      <c r="WFA10" s="521"/>
      <c r="WFE10" s="521"/>
      <c r="WFI10" s="521"/>
      <c r="WFM10" s="521"/>
      <c r="WFQ10" s="521"/>
      <c r="WFU10" s="521"/>
      <c r="WFY10" s="521"/>
      <c r="WGC10" s="521"/>
      <c r="WGG10" s="521"/>
      <c r="WGK10" s="521"/>
      <c r="WGO10" s="521"/>
      <c r="WGS10" s="521"/>
      <c r="WGW10" s="521"/>
      <c r="WHA10" s="521"/>
      <c r="WHE10" s="521"/>
      <c r="WHI10" s="521"/>
      <c r="WHM10" s="521"/>
      <c r="WHQ10" s="521"/>
      <c r="WHU10" s="521"/>
      <c r="WHY10" s="521"/>
      <c r="WIC10" s="521"/>
      <c r="WIG10" s="521"/>
      <c r="WIK10" s="521"/>
      <c r="WIO10" s="521"/>
      <c r="WIS10" s="521"/>
      <c r="WIW10" s="521"/>
      <c r="WJA10" s="521"/>
      <c r="WJE10" s="521"/>
      <c r="WJI10" s="521"/>
      <c r="WJM10" s="521"/>
      <c r="WJQ10" s="521"/>
      <c r="WJU10" s="521"/>
      <c r="WJY10" s="521"/>
      <c r="WKC10" s="521"/>
      <c r="WKG10" s="521"/>
      <c r="WKK10" s="521"/>
      <c r="WKO10" s="521"/>
      <c r="WKS10" s="521"/>
      <c r="WKW10" s="521"/>
      <c r="WLA10" s="521"/>
      <c r="WLE10" s="521"/>
      <c r="WLI10" s="521"/>
      <c r="WLM10" s="521"/>
      <c r="WLQ10" s="521"/>
      <c r="WLU10" s="521"/>
      <c r="WLY10" s="521"/>
      <c r="WMC10" s="521"/>
      <c r="WMG10" s="521"/>
      <c r="WMK10" s="521"/>
      <c r="WMO10" s="521"/>
      <c r="WMS10" s="521"/>
      <c r="WMW10" s="521"/>
      <c r="WNA10" s="521"/>
      <c r="WNE10" s="521"/>
      <c r="WNI10" s="521"/>
      <c r="WNM10" s="521"/>
      <c r="WNQ10" s="521"/>
      <c r="WNU10" s="521"/>
      <c r="WNY10" s="521"/>
      <c r="WOC10" s="521"/>
      <c r="WOG10" s="521"/>
      <c r="WOK10" s="521"/>
      <c r="WOO10" s="521"/>
      <c r="WOS10" s="521"/>
      <c r="WOW10" s="521"/>
      <c r="WPA10" s="521"/>
      <c r="WPE10" s="521"/>
      <c r="WPI10" s="521"/>
      <c r="WPM10" s="521"/>
      <c r="WPQ10" s="521"/>
      <c r="WPU10" s="521"/>
      <c r="WPY10" s="521"/>
      <c r="WQC10" s="521"/>
      <c r="WQG10" s="521"/>
      <c r="WQK10" s="521"/>
      <c r="WQO10" s="521"/>
      <c r="WQS10" s="521"/>
      <c r="WQW10" s="521"/>
      <c r="WRA10" s="521"/>
      <c r="WRE10" s="521"/>
      <c r="WRI10" s="521"/>
      <c r="WRM10" s="521"/>
      <c r="WRQ10" s="521"/>
      <c r="WRU10" s="521"/>
      <c r="WRY10" s="521"/>
      <c r="WSC10" s="521"/>
      <c r="WSG10" s="521"/>
      <c r="WSK10" s="521"/>
      <c r="WSO10" s="521"/>
      <c r="WSS10" s="521"/>
      <c r="WSW10" s="521"/>
      <c r="WTA10" s="521"/>
      <c r="WTE10" s="521"/>
      <c r="WTI10" s="521"/>
      <c r="WTM10" s="521"/>
      <c r="WTQ10" s="521"/>
      <c r="WTU10" s="521"/>
      <c r="WTY10" s="521"/>
      <c r="WUC10" s="521"/>
      <c r="WUG10" s="521"/>
      <c r="WUK10" s="521"/>
      <c r="WUO10" s="521"/>
      <c r="WUS10" s="521"/>
      <c r="WUW10" s="521"/>
      <c r="WVA10" s="521"/>
      <c r="WVE10" s="521"/>
      <c r="WVI10" s="521"/>
      <c r="WVM10" s="521"/>
      <c r="WVQ10" s="521"/>
      <c r="WVU10" s="521"/>
      <c r="WVY10" s="521"/>
      <c r="WWC10" s="521"/>
      <c r="WWG10" s="521"/>
      <c r="WWK10" s="521"/>
      <c r="WWO10" s="521"/>
      <c r="WWS10" s="521"/>
      <c r="WWW10" s="521"/>
      <c r="WXA10" s="521"/>
      <c r="WXE10" s="521"/>
      <c r="WXI10" s="521"/>
      <c r="WXM10" s="521"/>
      <c r="WXQ10" s="521"/>
      <c r="WXU10" s="521"/>
      <c r="WXY10" s="521"/>
      <c r="WYC10" s="521"/>
      <c r="WYG10" s="521"/>
      <c r="WYK10" s="521"/>
      <c r="WYO10" s="521"/>
      <c r="WYS10" s="521"/>
      <c r="WYW10" s="521"/>
      <c r="WZA10" s="521"/>
      <c r="WZE10" s="521"/>
      <c r="WZI10" s="521"/>
      <c r="WZM10" s="521"/>
      <c r="WZQ10" s="521"/>
      <c r="WZU10" s="521"/>
      <c r="WZY10" s="521"/>
      <c r="XAC10" s="521"/>
      <c r="XAG10" s="521"/>
      <c r="XAK10" s="521"/>
      <c r="XAO10" s="521"/>
      <c r="XAS10" s="521"/>
      <c r="XAW10" s="521"/>
      <c r="XBA10" s="521"/>
      <c r="XBE10" s="521"/>
      <c r="XBI10" s="521"/>
      <c r="XBM10" s="521"/>
      <c r="XBQ10" s="521"/>
      <c r="XBU10" s="521"/>
      <c r="XBY10" s="521"/>
      <c r="XCC10" s="521"/>
      <c r="XCG10" s="521"/>
      <c r="XCK10" s="521"/>
      <c r="XCO10" s="521"/>
      <c r="XCS10" s="521"/>
      <c r="XCW10" s="521"/>
      <c r="XDA10" s="521"/>
      <c r="XDE10" s="521"/>
      <c r="XDI10" s="521"/>
      <c r="XDM10" s="521"/>
      <c r="XDQ10" s="521"/>
      <c r="XDU10" s="521"/>
      <c r="XDY10" s="521"/>
      <c r="XEC10" s="521"/>
      <c r="XEG10" s="521"/>
      <c r="XEK10" s="521"/>
      <c r="XEO10" s="521"/>
      <c r="XES10" s="521"/>
      <c r="XEW10" s="521"/>
      <c r="XFA10" s="521"/>
    </row>
    <row r="11" spans="1:1021 1025:2045 2049:3069 3073:4093 4097:5117 5121:6141 6145:7165 7169:8189 8193:9213 9217:10237 10241:11261 11265:12285 12289:13309 13313:14333 14337:15357 15361:16381" hidden="1" x14ac:dyDescent="0.2">
      <c r="A11" s="79" t="s">
        <v>95</v>
      </c>
      <c r="B11" s="81" t="s">
        <v>19</v>
      </c>
      <c r="C11" s="82"/>
      <c r="D11" s="76"/>
      <c r="E11" s="77"/>
      <c r="F11" s="184"/>
      <c r="G11" s="184"/>
      <c r="H11" s="184"/>
      <c r="I11" s="521"/>
      <c r="M11" s="521"/>
      <c r="Q11" s="521"/>
      <c r="U11" s="521"/>
      <c r="Y11" s="521"/>
      <c r="AC11" s="521"/>
      <c r="AG11" s="521"/>
      <c r="AK11" s="521"/>
      <c r="AO11" s="521"/>
      <c r="AS11" s="521"/>
      <c r="AW11" s="521"/>
      <c r="BA11" s="521"/>
      <c r="BE11" s="521"/>
      <c r="BI11" s="521"/>
      <c r="BM11" s="521"/>
      <c r="BQ11" s="521"/>
      <c r="BU11" s="521"/>
      <c r="BY11" s="521"/>
      <c r="CC11" s="521"/>
      <c r="CG11" s="521"/>
      <c r="CK11" s="521"/>
      <c r="CO11" s="521"/>
      <c r="CS11" s="521"/>
      <c r="CW11" s="521"/>
      <c r="DA11" s="521"/>
      <c r="DE11" s="521"/>
      <c r="DI11" s="521"/>
      <c r="DM11" s="521"/>
      <c r="DQ11" s="521"/>
      <c r="DU11" s="521"/>
      <c r="DY11" s="521"/>
      <c r="EC11" s="521"/>
      <c r="EG11" s="521"/>
      <c r="EK11" s="521"/>
      <c r="EO11" s="521"/>
      <c r="ES11" s="521"/>
      <c r="EW11" s="521"/>
      <c r="FA11" s="521"/>
      <c r="FE11" s="521"/>
      <c r="FI11" s="521"/>
      <c r="FM11" s="521"/>
      <c r="FQ11" s="521"/>
      <c r="FU11" s="521"/>
      <c r="FY11" s="521"/>
      <c r="GC11" s="521"/>
      <c r="GG11" s="521"/>
      <c r="GK11" s="521"/>
      <c r="GO11" s="521"/>
      <c r="GS11" s="521"/>
      <c r="GW11" s="521"/>
      <c r="HA11" s="521"/>
      <c r="HE11" s="521"/>
      <c r="HI11" s="521"/>
      <c r="HM11" s="521"/>
      <c r="HQ11" s="521"/>
      <c r="HU11" s="521"/>
      <c r="HY11" s="521"/>
      <c r="IC11" s="521"/>
      <c r="IG11" s="521"/>
      <c r="IK11" s="521"/>
      <c r="IO11" s="521"/>
      <c r="IS11" s="521"/>
      <c r="IW11" s="521"/>
      <c r="JA11" s="521"/>
      <c r="JE11" s="521"/>
      <c r="JI11" s="521"/>
      <c r="JM11" s="521"/>
      <c r="JQ11" s="521"/>
      <c r="JU11" s="521"/>
      <c r="JY11" s="521"/>
      <c r="KC11" s="521"/>
      <c r="KG11" s="521"/>
      <c r="KK11" s="521"/>
      <c r="KO11" s="521"/>
      <c r="KS11" s="521"/>
      <c r="KW11" s="521"/>
      <c r="LA11" s="521"/>
      <c r="LE11" s="521"/>
      <c r="LI11" s="521"/>
      <c r="LM11" s="521"/>
      <c r="LQ11" s="521"/>
      <c r="LU11" s="521"/>
      <c r="LY11" s="521"/>
      <c r="MC11" s="521"/>
      <c r="MG11" s="521"/>
      <c r="MK11" s="521"/>
      <c r="MO11" s="521"/>
      <c r="MS11" s="521"/>
      <c r="MW11" s="521"/>
      <c r="NA11" s="521"/>
      <c r="NE11" s="521"/>
      <c r="NI11" s="521"/>
      <c r="NM11" s="521"/>
      <c r="NQ11" s="521"/>
      <c r="NU11" s="521"/>
      <c r="NY11" s="521"/>
      <c r="OC11" s="521"/>
      <c r="OG11" s="521"/>
      <c r="OK11" s="521"/>
      <c r="OO11" s="521"/>
      <c r="OS11" s="521"/>
      <c r="OW11" s="521"/>
      <c r="PA11" s="521"/>
      <c r="PE11" s="521"/>
      <c r="PI11" s="521"/>
      <c r="PM11" s="521"/>
      <c r="PQ11" s="521"/>
      <c r="PU11" s="521"/>
      <c r="PY11" s="521"/>
      <c r="QC11" s="521"/>
      <c r="QG11" s="521"/>
      <c r="QK11" s="521"/>
      <c r="QO11" s="521"/>
      <c r="QS11" s="521"/>
      <c r="QW11" s="521"/>
      <c r="RA11" s="521"/>
      <c r="RE11" s="521"/>
      <c r="RI11" s="521"/>
      <c r="RM11" s="521"/>
      <c r="RQ11" s="521"/>
      <c r="RU11" s="521"/>
      <c r="RY11" s="521"/>
      <c r="SC11" s="521"/>
      <c r="SG11" s="521"/>
      <c r="SK11" s="521"/>
      <c r="SO11" s="521"/>
      <c r="SS11" s="521"/>
      <c r="SW11" s="521"/>
      <c r="TA11" s="521"/>
      <c r="TE11" s="521"/>
      <c r="TI11" s="521"/>
      <c r="TM11" s="521"/>
      <c r="TQ11" s="521"/>
      <c r="TU11" s="521"/>
      <c r="TY11" s="521"/>
      <c r="UC11" s="521"/>
      <c r="UG11" s="521"/>
      <c r="UK11" s="521"/>
      <c r="UO11" s="521"/>
      <c r="US11" s="521"/>
      <c r="UW11" s="521"/>
      <c r="VA11" s="521"/>
      <c r="VE11" s="521"/>
      <c r="VI11" s="521"/>
      <c r="VM11" s="521"/>
      <c r="VQ11" s="521"/>
      <c r="VU11" s="521"/>
      <c r="VY11" s="521"/>
      <c r="WC11" s="521"/>
      <c r="WG11" s="521"/>
      <c r="WK11" s="521"/>
      <c r="WO11" s="521"/>
      <c r="WS11" s="521"/>
      <c r="WW11" s="521"/>
      <c r="XA11" s="521"/>
      <c r="XE11" s="521"/>
      <c r="XI11" s="521"/>
      <c r="XM11" s="521"/>
      <c r="XQ11" s="521"/>
      <c r="XU11" s="521"/>
      <c r="XY11" s="521"/>
      <c r="YC11" s="521"/>
      <c r="YG11" s="521"/>
      <c r="YK11" s="521"/>
      <c r="YO11" s="521"/>
      <c r="YS11" s="521"/>
      <c r="YW11" s="521"/>
      <c r="ZA11" s="521"/>
      <c r="ZE11" s="521"/>
      <c r="ZI11" s="521"/>
      <c r="ZM11" s="521"/>
      <c r="ZQ11" s="521"/>
      <c r="ZU11" s="521"/>
      <c r="ZY11" s="521"/>
      <c r="AAC11" s="521"/>
      <c r="AAG11" s="521"/>
      <c r="AAK11" s="521"/>
      <c r="AAO11" s="521"/>
      <c r="AAS11" s="521"/>
      <c r="AAW11" s="521"/>
      <c r="ABA11" s="521"/>
      <c r="ABE11" s="521"/>
      <c r="ABI11" s="521"/>
      <c r="ABM11" s="521"/>
      <c r="ABQ11" s="521"/>
      <c r="ABU11" s="521"/>
      <c r="ABY11" s="521"/>
      <c r="ACC11" s="521"/>
      <c r="ACG11" s="521"/>
      <c r="ACK11" s="521"/>
      <c r="ACO11" s="521"/>
      <c r="ACS11" s="521"/>
      <c r="ACW11" s="521"/>
      <c r="ADA11" s="521"/>
      <c r="ADE11" s="521"/>
      <c r="ADI11" s="521"/>
      <c r="ADM11" s="521"/>
      <c r="ADQ11" s="521"/>
      <c r="ADU11" s="521"/>
      <c r="ADY11" s="521"/>
      <c r="AEC11" s="521"/>
      <c r="AEG11" s="521"/>
      <c r="AEK11" s="521"/>
      <c r="AEO11" s="521"/>
      <c r="AES11" s="521"/>
      <c r="AEW11" s="521"/>
      <c r="AFA11" s="521"/>
      <c r="AFE11" s="521"/>
      <c r="AFI11" s="521"/>
      <c r="AFM11" s="521"/>
      <c r="AFQ11" s="521"/>
      <c r="AFU11" s="521"/>
      <c r="AFY11" s="521"/>
      <c r="AGC11" s="521"/>
      <c r="AGG11" s="521"/>
      <c r="AGK11" s="521"/>
      <c r="AGO11" s="521"/>
      <c r="AGS11" s="521"/>
      <c r="AGW11" s="521"/>
      <c r="AHA11" s="521"/>
      <c r="AHE11" s="521"/>
      <c r="AHI11" s="521"/>
      <c r="AHM11" s="521"/>
      <c r="AHQ11" s="521"/>
      <c r="AHU11" s="521"/>
      <c r="AHY11" s="521"/>
      <c r="AIC11" s="521"/>
      <c r="AIG11" s="521"/>
      <c r="AIK11" s="521"/>
      <c r="AIO11" s="521"/>
      <c r="AIS11" s="521"/>
      <c r="AIW11" s="521"/>
      <c r="AJA11" s="521"/>
      <c r="AJE11" s="521"/>
      <c r="AJI11" s="521"/>
      <c r="AJM11" s="521"/>
      <c r="AJQ11" s="521"/>
      <c r="AJU11" s="521"/>
      <c r="AJY11" s="521"/>
      <c r="AKC11" s="521"/>
      <c r="AKG11" s="521"/>
      <c r="AKK11" s="521"/>
      <c r="AKO11" s="521"/>
      <c r="AKS11" s="521"/>
      <c r="AKW11" s="521"/>
      <c r="ALA11" s="521"/>
      <c r="ALE11" s="521"/>
      <c r="ALI11" s="521"/>
      <c r="ALM11" s="521"/>
      <c r="ALQ11" s="521"/>
      <c r="ALU11" s="521"/>
      <c r="ALY11" s="521"/>
      <c r="AMC11" s="521"/>
      <c r="AMG11" s="521"/>
      <c r="AMK11" s="521"/>
      <c r="AMO11" s="521"/>
      <c r="AMS11" s="521"/>
      <c r="AMW11" s="521"/>
      <c r="ANA11" s="521"/>
      <c r="ANE11" s="521"/>
      <c r="ANI11" s="521"/>
      <c r="ANM11" s="521"/>
      <c r="ANQ11" s="521"/>
      <c r="ANU11" s="521"/>
      <c r="ANY11" s="521"/>
      <c r="AOC11" s="521"/>
      <c r="AOG11" s="521"/>
      <c r="AOK11" s="521"/>
      <c r="AOO11" s="521"/>
      <c r="AOS11" s="521"/>
      <c r="AOW11" s="521"/>
      <c r="APA11" s="521"/>
      <c r="APE11" s="521"/>
      <c r="API11" s="521"/>
      <c r="APM11" s="521"/>
      <c r="APQ11" s="521"/>
      <c r="APU11" s="521"/>
      <c r="APY11" s="521"/>
      <c r="AQC11" s="521"/>
      <c r="AQG11" s="521"/>
      <c r="AQK11" s="521"/>
      <c r="AQO11" s="521"/>
      <c r="AQS11" s="521"/>
      <c r="AQW11" s="521"/>
      <c r="ARA11" s="521"/>
      <c r="ARE11" s="521"/>
      <c r="ARI11" s="521"/>
      <c r="ARM11" s="521"/>
      <c r="ARQ11" s="521"/>
      <c r="ARU11" s="521"/>
      <c r="ARY11" s="521"/>
      <c r="ASC11" s="521"/>
      <c r="ASG11" s="521"/>
      <c r="ASK11" s="521"/>
      <c r="ASO11" s="521"/>
      <c r="ASS11" s="521"/>
      <c r="ASW11" s="521"/>
      <c r="ATA11" s="521"/>
      <c r="ATE11" s="521"/>
      <c r="ATI11" s="521"/>
      <c r="ATM11" s="521"/>
      <c r="ATQ11" s="521"/>
      <c r="ATU11" s="521"/>
      <c r="ATY11" s="521"/>
      <c r="AUC11" s="521"/>
      <c r="AUG11" s="521"/>
      <c r="AUK11" s="521"/>
      <c r="AUO11" s="521"/>
      <c r="AUS11" s="521"/>
      <c r="AUW11" s="521"/>
      <c r="AVA11" s="521"/>
      <c r="AVE11" s="521"/>
      <c r="AVI11" s="521"/>
      <c r="AVM11" s="521"/>
      <c r="AVQ11" s="521"/>
      <c r="AVU11" s="521"/>
      <c r="AVY11" s="521"/>
      <c r="AWC11" s="521"/>
      <c r="AWG11" s="521"/>
      <c r="AWK11" s="521"/>
      <c r="AWO11" s="521"/>
      <c r="AWS11" s="521"/>
      <c r="AWW11" s="521"/>
      <c r="AXA11" s="521"/>
      <c r="AXE11" s="521"/>
      <c r="AXI11" s="521"/>
      <c r="AXM11" s="521"/>
      <c r="AXQ11" s="521"/>
      <c r="AXU11" s="521"/>
      <c r="AXY11" s="521"/>
      <c r="AYC11" s="521"/>
      <c r="AYG11" s="521"/>
      <c r="AYK11" s="521"/>
      <c r="AYO11" s="521"/>
      <c r="AYS11" s="521"/>
      <c r="AYW11" s="521"/>
      <c r="AZA11" s="521"/>
      <c r="AZE11" s="521"/>
      <c r="AZI11" s="521"/>
      <c r="AZM11" s="521"/>
      <c r="AZQ11" s="521"/>
      <c r="AZU11" s="521"/>
      <c r="AZY11" s="521"/>
      <c r="BAC11" s="521"/>
      <c r="BAG11" s="521"/>
      <c r="BAK11" s="521"/>
      <c r="BAO11" s="521"/>
      <c r="BAS11" s="521"/>
      <c r="BAW11" s="521"/>
      <c r="BBA11" s="521"/>
      <c r="BBE11" s="521"/>
      <c r="BBI11" s="521"/>
      <c r="BBM11" s="521"/>
      <c r="BBQ11" s="521"/>
      <c r="BBU11" s="521"/>
      <c r="BBY11" s="521"/>
      <c r="BCC11" s="521"/>
      <c r="BCG11" s="521"/>
      <c r="BCK11" s="521"/>
      <c r="BCO11" s="521"/>
      <c r="BCS11" s="521"/>
      <c r="BCW11" s="521"/>
      <c r="BDA11" s="521"/>
      <c r="BDE11" s="521"/>
      <c r="BDI11" s="521"/>
      <c r="BDM11" s="521"/>
      <c r="BDQ11" s="521"/>
      <c r="BDU11" s="521"/>
      <c r="BDY11" s="521"/>
      <c r="BEC11" s="521"/>
      <c r="BEG11" s="521"/>
      <c r="BEK11" s="521"/>
      <c r="BEO11" s="521"/>
      <c r="BES11" s="521"/>
      <c r="BEW11" s="521"/>
      <c r="BFA11" s="521"/>
      <c r="BFE11" s="521"/>
      <c r="BFI11" s="521"/>
      <c r="BFM11" s="521"/>
      <c r="BFQ11" s="521"/>
      <c r="BFU11" s="521"/>
      <c r="BFY11" s="521"/>
      <c r="BGC11" s="521"/>
      <c r="BGG11" s="521"/>
      <c r="BGK11" s="521"/>
      <c r="BGO11" s="521"/>
      <c r="BGS11" s="521"/>
      <c r="BGW11" s="521"/>
      <c r="BHA11" s="521"/>
      <c r="BHE11" s="521"/>
      <c r="BHI11" s="521"/>
      <c r="BHM11" s="521"/>
      <c r="BHQ11" s="521"/>
      <c r="BHU11" s="521"/>
      <c r="BHY11" s="521"/>
      <c r="BIC11" s="521"/>
      <c r="BIG11" s="521"/>
      <c r="BIK11" s="521"/>
      <c r="BIO11" s="521"/>
      <c r="BIS11" s="521"/>
      <c r="BIW11" s="521"/>
      <c r="BJA11" s="521"/>
      <c r="BJE11" s="521"/>
      <c r="BJI11" s="521"/>
      <c r="BJM11" s="521"/>
      <c r="BJQ11" s="521"/>
      <c r="BJU11" s="521"/>
      <c r="BJY11" s="521"/>
      <c r="BKC11" s="521"/>
      <c r="BKG11" s="521"/>
      <c r="BKK11" s="521"/>
      <c r="BKO11" s="521"/>
      <c r="BKS11" s="521"/>
      <c r="BKW11" s="521"/>
      <c r="BLA11" s="521"/>
      <c r="BLE11" s="521"/>
      <c r="BLI11" s="521"/>
      <c r="BLM11" s="521"/>
      <c r="BLQ11" s="521"/>
      <c r="BLU11" s="521"/>
      <c r="BLY11" s="521"/>
      <c r="BMC11" s="521"/>
      <c r="BMG11" s="521"/>
      <c r="BMK11" s="521"/>
      <c r="BMO11" s="521"/>
      <c r="BMS11" s="521"/>
      <c r="BMW11" s="521"/>
      <c r="BNA11" s="521"/>
      <c r="BNE11" s="521"/>
      <c r="BNI11" s="521"/>
      <c r="BNM11" s="521"/>
      <c r="BNQ11" s="521"/>
      <c r="BNU11" s="521"/>
      <c r="BNY11" s="521"/>
      <c r="BOC11" s="521"/>
      <c r="BOG11" s="521"/>
      <c r="BOK11" s="521"/>
      <c r="BOO11" s="521"/>
      <c r="BOS11" s="521"/>
      <c r="BOW11" s="521"/>
      <c r="BPA11" s="521"/>
      <c r="BPE11" s="521"/>
      <c r="BPI11" s="521"/>
      <c r="BPM11" s="521"/>
      <c r="BPQ11" s="521"/>
      <c r="BPU11" s="521"/>
      <c r="BPY11" s="521"/>
      <c r="BQC11" s="521"/>
      <c r="BQG11" s="521"/>
      <c r="BQK11" s="521"/>
      <c r="BQO11" s="521"/>
      <c r="BQS11" s="521"/>
      <c r="BQW11" s="521"/>
      <c r="BRA11" s="521"/>
      <c r="BRE11" s="521"/>
      <c r="BRI11" s="521"/>
      <c r="BRM11" s="521"/>
      <c r="BRQ11" s="521"/>
      <c r="BRU11" s="521"/>
      <c r="BRY11" s="521"/>
      <c r="BSC11" s="521"/>
      <c r="BSG11" s="521"/>
      <c r="BSK11" s="521"/>
      <c r="BSO11" s="521"/>
      <c r="BSS11" s="521"/>
      <c r="BSW11" s="521"/>
      <c r="BTA11" s="521"/>
      <c r="BTE11" s="521"/>
      <c r="BTI11" s="521"/>
      <c r="BTM11" s="521"/>
      <c r="BTQ11" s="521"/>
      <c r="BTU11" s="521"/>
      <c r="BTY11" s="521"/>
      <c r="BUC11" s="521"/>
      <c r="BUG11" s="521"/>
      <c r="BUK11" s="521"/>
      <c r="BUO11" s="521"/>
      <c r="BUS11" s="521"/>
      <c r="BUW11" s="521"/>
      <c r="BVA11" s="521"/>
      <c r="BVE11" s="521"/>
      <c r="BVI11" s="521"/>
      <c r="BVM11" s="521"/>
      <c r="BVQ11" s="521"/>
      <c r="BVU11" s="521"/>
      <c r="BVY11" s="521"/>
      <c r="BWC11" s="521"/>
      <c r="BWG11" s="521"/>
      <c r="BWK11" s="521"/>
      <c r="BWO11" s="521"/>
      <c r="BWS11" s="521"/>
      <c r="BWW11" s="521"/>
      <c r="BXA11" s="521"/>
      <c r="BXE11" s="521"/>
      <c r="BXI11" s="521"/>
      <c r="BXM11" s="521"/>
      <c r="BXQ11" s="521"/>
      <c r="BXU11" s="521"/>
      <c r="BXY11" s="521"/>
      <c r="BYC11" s="521"/>
      <c r="BYG11" s="521"/>
      <c r="BYK11" s="521"/>
      <c r="BYO11" s="521"/>
      <c r="BYS11" s="521"/>
      <c r="BYW11" s="521"/>
      <c r="BZA11" s="521"/>
      <c r="BZE11" s="521"/>
      <c r="BZI11" s="521"/>
      <c r="BZM11" s="521"/>
      <c r="BZQ11" s="521"/>
      <c r="BZU11" s="521"/>
      <c r="BZY11" s="521"/>
      <c r="CAC11" s="521"/>
      <c r="CAG11" s="521"/>
      <c r="CAK11" s="521"/>
      <c r="CAO11" s="521"/>
      <c r="CAS11" s="521"/>
      <c r="CAW11" s="521"/>
      <c r="CBA11" s="521"/>
      <c r="CBE11" s="521"/>
      <c r="CBI11" s="521"/>
      <c r="CBM11" s="521"/>
      <c r="CBQ11" s="521"/>
      <c r="CBU11" s="521"/>
      <c r="CBY11" s="521"/>
      <c r="CCC11" s="521"/>
      <c r="CCG11" s="521"/>
      <c r="CCK11" s="521"/>
      <c r="CCO11" s="521"/>
      <c r="CCS11" s="521"/>
      <c r="CCW11" s="521"/>
      <c r="CDA11" s="521"/>
      <c r="CDE11" s="521"/>
      <c r="CDI11" s="521"/>
      <c r="CDM11" s="521"/>
      <c r="CDQ11" s="521"/>
      <c r="CDU11" s="521"/>
      <c r="CDY11" s="521"/>
      <c r="CEC11" s="521"/>
      <c r="CEG11" s="521"/>
      <c r="CEK11" s="521"/>
      <c r="CEO11" s="521"/>
      <c r="CES11" s="521"/>
      <c r="CEW11" s="521"/>
      <c r="CFA11" s="521"/>
      <c r="CFE11" s="521"/>
      <c r="CFI11" s="521"/>
      <c r="CFM11" s="521"/>
      <c r="CFQ11" s="521"/>
      <c r="CFU11" s="521"/>
      <c r="CFY11" s="521"/>
      <c r="CGC11" s="521"/>
      <c r="CGG11" s="521"/>
      <c r="CGK11" s="521"/>
      <c r="CGO11" s="521"/>
      <c r="CGS11" s="521"/>
      <c r="CGW11" s="521"/>
      <c r="CHA11" s="521"/>
      <c r="CHE11" s="521"/>
      <c r="CHI11" s="521"/>
      <c r="CHM11" s="521"/>
      <c r="CHQ11" s="521"/>
      <c r="CHU11" s="521"/>
      <c r="CHY11" s="521"/>
      <c r="CIC11" s="521"/>
      <c r="CIG11" s="521"/>
      <c r="CIK11" s="521"/>
      <c r="CIO11" s="521"/>
      <c r="CIS11" s="521"/>
      <c r="CIW11" s="521"/>
      <c r="CJA11" s="521"/>
      <c r="CJE11" s="521"/>
      <c r="CJI11" s="521"/>
      <c r="CJM11" s="521"/>
      <c r="CJQ11" s="521"/>
      <c r="CJU11" s="521"/>
      <c r="CJY11" s="521"/>
      <c r="CKC11" s="521"/>
      <c r="CKG11" s="521"/>
      <c r="CKK11" s="521"/>
      <c r="CKO11" s="521"/>
      <c r="CKS11" s="521"/>
      <c r="CKW11" s="521"/>
      <c r="CLA11" s="521"/>
      <c r="CLE11" s="521"/>
      <c r="CLI11" s="521"/>
      <c r="CLM11" s="521"/>
      <c r="CLQ11" s="521"/>
      <c r="CLU11" s="521"/>
      <c r="CLY11" s="521"/>
      <c r="CMC11" s="521"/>
      <c r="CMG11" s="521"/>
      <c r="CMK11" s="521"/>
      <c r="CMO11" s="521"/>
      <c r="CMS11" s="521"/>
      <c r="CMW11" s="521"/>
      <c r="CNA11" s="521"/>
      <c r="CNE11" s="521"/>
      <c r="CNI11" s="521"/>
      <c r="CNM11" s="521"/>
      <c r="CNQ11" s="521"/>
      <c r="CNU11" s="521"/>
      <c r="CNY11" s="521"/>
      <c r="COC11" s="521"/>
      <c r="COG11" s="521"/>
      <c r="COK11" s="521"/>
      <c r="COO11" s="521"/>
      <c r="COS11" s="521"/>
      <c r="COW11" s="521"/>
      <c r="CPA11" s="521"/>
      <c r="CPE11" s="521"/>
      <c r="CPI11" s="521"/>
      <c r="CPM11" s="521"/>
      <c r="CPQ11" s="521"/>
      <c r="CPU11" s="521"/>
      <c r="CPY11" s="521"/>
      <c r="CQC11" s="521"/>
      <c r="CQG11" s="521"/>
      <c r="CQK11" s="521"/>
      <c r="CQO11" s="521"/>
      <c r="CQS11" s="521"/>
      <c r="CQW11" s="521"/>
      <c r="CRA11" s="521"/>
      <c r="CRE11" s="521"/>
      <c r="CRI11" s="521"/>
      <c r="CRM11" s="521"/>
      <c r="CRQ11" s="521"/>
      <c r="CRU11" s="521"/>
      <c r="CRY11" s="521"/>
      <c r="CSC11" s="521"/>
      <c r="CSG11" s="521"/>
      <c r="CSK11" s="521"/>
      <c r="CSO11" s="521"/>
      <c r="CSS11" s="521"/>
      <c r="CSW11" s="521"/>
      <c r="CTA11" s="521"/>
      <c r="CTE11" s="521"/>
      <c r="CTI11" s="521"/>
      <c r="CTM11" s="521"/>
      <c r="CTQ11" s="521"/>
      <c r="CTU11" s="521"/>
      <c r="CTY11" s="521"/>
      <c r="CUC11" s="521"/>
      <c r="CUG11" s="521"/>
      <c r="CUK11" s="521"/>
      <c r="CUO11" s="521"/>
      <c r="CUS11" s="521"/>
      <c r="CUW11" s="521"/>
      <c r="CVA11" s="521"/>
      <c r="CVE11" s="521"/>
      <c r="CVI11" s="521"/>
      <c r="CVM11" s="521"/>
      <c r="CVQ11" s="521"/>
      <c r="CVU11" s="521"/>
      <c r="CVY11" s="521"/>
      <c r="CWC11" s="521"/>
      <c r="CWG11" s="521"/>
      <c r="CWK11" s="521"/>
      <c r="CWO11" s="521"/>
      <c r="CWS11" s="521"/>
      <c r="CWW11" s="521"/>
      <c r="CXA11" s="521"/>
      <c r="CXE11" s="521"/>
      <c r="CXI11" s="521"/>
      <c r="CXM11" s="521"/>
      <c r="CXQ11" s="521"/>
      <c r="CXU11" s="521"/>
      <c r="CXY11" s="521"/>
      <c r="CYC11" s="521"/>
      <c r="CYG11" s="521"/>
      <c r="CYK11" s="521"/>
      <c r="CYO11" s="521"/>
      <c r="CYS11" s="521"/>
      <c r="CYW11" s="521"/>
      <c r="CZA11" s="521"/>
      <c r="CZE11" s="521"/>
      <c r="CZI11" s="521"/>
      <c r="CZM11" s="521"/>
      <c r="CZQ11" s="521"/>
      <c r="CZU11" s="521"/>
      <c r="CZY11" s="521"/>
      <c r="DAC11" s="521"/>
      <c r="DAG11" s="521"/>
      <c r="DAK11" s="521"/>
      <c r="DAO11" s="521"/>
      <c r="DAS11" s="521"/>
      <c r="DAW11" s="521"/>
      <c r="DBA11" s="521"/>
      <c r="DBE11" s="521"/>
      <c r="DBI11" s="521"/>
      <c r="DBM11" s="521"/>
      <c r="DBQ11" s="521"/>
      <c r="DBU11" s="521"/>
      <c r="DBY11" s="521"/>
      <c r="DCC11" s="521"/>
      <c r="DCG11" s="521"/>
      <c r="DCK11" s="521"/>
      <c r="DCO11" s="521"/>
      <c r="DCS11" s="521"/>
      <c r="DCW11" s="521"/>
      <c r="DDA11" s="521"/>
      <c r="DDE11" s="521"/>
      <c r="DDI11" s="521"/>
      <c r="DDM11" s="521"/>
      <c r="DDQ11" s="521"/>
      <c r="DDU11" s="521"/>
      <c r="DDY11" s="521"/>
      <c r="DEC11" s="521"/>
      <c r="DEG11" s="521"/>
      <c r="DEK11" s="521"/>
      <c r="DEO11" s="521"/>
      <c r="DES11" s="521"/>
      <c r="DEW11" s="521"/>
      <c r="DFA11" s="521"/>
      <c r="DFE11" s="521"/>
      <c r="DFI11" s="521"/>
      <c r="DFM11" s="521"/>
      <c r="DFQ11" s="521"/>
      <c r="DFU11" s="521"/>
      <c r="DFY11" s="521"/>
      <c r="DGC11" s="521"/>
      <c r="DGG11" s="521"/>
      <c r="DGK11" s="521"/>
      <c r="DGO11" s="521"/>
      <c r="DGS11" s="521"/>
      <c r="DGW11" s="521"/>
      <c r="DHA11" s="521"/>
      <c r="DHE11" s="521"/>
      <c r="DHI11" s="521"/>
      <c r="DHM11" s="521"/>
      <c r="DHQ11" s="521"/>
      <c r="DHU11" s="521"/>
      <c r="DHY11" s="521"/>
      <c r="DIC11" s="521"/>
      <c r="DIG11" s="521"/>
      <c r="DIK11" s="521"/>
      <c r="DIO11" s="521"/>
      <c r="DIS11" s="521"/>
      <c r="DIW11" s="521"/>
      <c r="DJA11" s="521"/>
      <c r="DJE11" s="521"/>
      <c r="DJI11" s="521"/>
      <c r="DJM11" s="521"/>
      <c r="DJQ11" s="521"/>
      <c r="DJU11" s="521"/>
      <c r="DJY11" s="521"/>
      <c r="DKC11" s="521"/>
      <c r="DKG11" s="521"/>
      <c r="DKK11" s="521"/>
      <c r="DKO11" s="521"/>
      <c r="DKS11" s="521"/>
      <c r="DKW11" s="521"/>
      <c r="DLA11" s="521"/>
      <c r="DLE11" s="521"/>
      <c r="DLI11" s="521"/>
      <c r="DLM11" s="521"/>
      <c r="DLQ11" s="521"/>
      <c r="DLU11" s="521"/>
      <c r="DLY11" s="521"/>
      <c r="DMC11" s="521"/>
      <c r="DMG11" s="521"/>
      <c r="DMK11" s="521"/>
      <c r="DMO11" s="521"/>
      <c r="DMS11" s="521"/>
      <c r="DMW11" s="521"/>
      <c r="DNA11" s="521"/>
      <c r="DNE11" s="521"/>
      <c r="DNI11" s="521"/>
      <c r="DNM11" s="521"/>
      <c r="DNQ11" s="521"/>
      <c r="DNU11" s="521"/>
      <c r="DNY11" s="521"/>
      <c r="DOC11" s="521"/>
      <c r="DOG11" s="521"/>
      <c r="DOK11" s="521"/>
      <c r="DOO11" s="521"/>
      <c r="DOS11" s="521"/>
      <c r="DOW11" s="521"/>
      <c r="DPA11" s="521"/>
      <c r="DPE11" s="521"/>
      <c r="DPI11" s="521"/>
      <c r="DPM11" s="521"/>
      <c r="DPQ11" s="521"/>
      <c r="DPU11" s="521"/>
      <c r="DPY11" s="521"/>
      <c r="DQC11" s="521"/>
      <c r="DQG11" s="521"/>
      <c r="DQK11" s="521"/>
      <c r="DQO11" s="521"/>
      <c r="DQS11" s="521"/>
      <c r="DQW11" s="521"/>
      <c r="DRA11" s="521"/>
      <c r="DRE11" s="521"/>
      <c r="DRI11" s="521"/>
      <c r="DRM11" s="521"/>
      <c r="DRQ11" s="521"/>
      <c r="DRU11" s="521"/>
      <c r="DRY11" s="521"/>
      <c r="DSC11" s="521"/>
      <c r="DSG11" s="521"/>
      <c r="DSK11" s="521"/>
      <c r="DSO11" s="521"/>
      <c r="DSS11" s="521"/>
      <c r="DSW11" s="521"/>
      <c r="DTA11" s="521"/>
      <c r="DTE11" s="521"/>
      <c r="DTI11" s="521"/>
      <c r="DTM11" s="521"/>
      <c r="DTQ11" s="521"/>
      <c r="DTU11" s="521"/>
      <c r="DTY11" s="521"/>
      <c r="DUC11" s="521"/>
      <c r="DUG11" s="521"/>
      <c r="DUK11" s="521"/>
      <c r="DUO11" s="521"/>
      <c r="DUS11" s="521"/>
      <c r="DUW11" s="521"/>
      <c r="DVA11" s="521"/>
      <c r="DVE11" s="521"/>
      <c r="DVI11" s="521"/>
      <c r="DVM11" s="521"/>
      <c r="DVQ11" s="521"/>
      <c r="DVU11" s="521"/>
      <c r="DVY11" s="521"/>
      <c r="DWC11" s="521"/>
      <c r="DWG11" s="521"/>
      <c r="DWK11" s="521"/>
      <c r="DWO11" s="521"/>
      <c r="DWS11" s="521"/>
      <c r="DWW11" s="521"/>
      <c r="DXA11" s="521"/>
      <c r="DXE11" s="521"/>
      <c r="DXI11" s="521"/>
      <c r="DXM11" s="521"/>
      <c r="DXQ11" s="521"/>
      <c r="DXU11" s="521"/>
      <c r="DXY11" s="521"/>
      <c r="DYC11" s="521"/>
      <c r="DYG11" s="521"/>
      <c r="DYK11" s="521"/>
      <c r="DYO11" s="521"/>
      <c r="DYS11" s="521"/>
      <c r="DYW11" s="521"/>
      <c r="DZA11" s="521"/>
      <c r="DZE11" s="521"/>
      <c r="DZI11" s="521"/>
      <c r="DZM11" s="521"/>
      <c r="DZQ11" s="521"/>
      <c r="DZU11" s="521"/>
      <c r="DZY11" s="521"/>
      <c r="EAC11" s="521"/>
      <c r="EAG11" s="521"/>
      <c r="EAK11" s="521"/>
      <c r="EAO11" s="521"/>
      <c r="EAS11" s="521"/>
      <c r="EAW11" s="521"/>
      <c r="EBA11" s="521"/>
      <c r="EBE11" s="521"/>
      <c r="EBI11" s="521"/>
      <c r="EBM11" s="521"/>
      <c r="EBQ11" s="521"/>
      <c r="EBU11" s="521"/>
      <c r="EBY11" s="521"/>
      <c r="ECC11" s="521"/>
      <c r="ECG11" s="521"/>
      <c r="ECK11" s="521"/>
      <c r="ECO11" s="521"/>
      <c r="ECS11" s="521"/>
      <c r="ECW11" s="521"/>
      <c r="EDA11" s="521"/>
      <c r="EDE11" s="521"/>
      <c r="EDI11" s="521"/>
      <c r="EDM11" s="521"/>
      <c r="EDQ11" s="521"/>
      <c r="EDU11" s="521"/>
      <c r="EDY11" s="521"/>
      <c r="EEC11" s="521"/>
      <c r="EEG11" s="521"/>
      <c r="EEK11" s="521"/>
      <c r="EEO11" s="521"/>
      <c r="EES11" s="521"/>
      <c r="EEW11" s="521"/>
      <c r="EFA11" s="521"/>
      <c r="EFE11" s="521"/>
      <c r="EFI11" s="521"/>
      <c r="EFM11" s="521"/>
      <c r="EFQ11" s="521"/>
      <c r="EFU11" s="521"/>
      <c r="EFY11" s="521"/>
      <c r="EGC11" s="521"/>
      <c r="EGG11" s="521"/>
      <c r="EGK11" s="521"/>
      <c r="EGO11" s="521"/>
      <c r="EGS11" s="521"/>
      <c r="EGW11" s="521"/>
      <c r="EHA11" s="521"/>
      <c r="EHE11" s="521"/>
      <c r="EHI11" s="521"/>
      <c r="EHM11" s="521"/>
      <c r="EHQ11" s="521"/>
      <c r="EHU11" s="521"/>
      <c r="EHY11" s="521"/>
      <c r="EIC11" s="521"/>
      <c r="EIG11" s="521"/>
      <c r="EIK11" s="521"/>
      <c r="EIO11" s="521"/>
      <c r="EIS11" s="521"/>
      <c r="EIW11" s="521"/>
      <c r="EJA11" s="521"/>
      <c r="EJE11" s="521"/>
      <c r="EJI11" s="521"/>
      <c r="EJM11" s="521"/>
      <c r="EJQ11" s="521"/>
      <c r="EJU11" s="521"/>
      <c r="EJY11" s="521"/>
      <c r="EKC11" s="521"/>
      <c r="EKG11" s="521"/>
      <c r="EKK11" s="521"/>
      <c r="EKO11" s="521"/>
      <c r="EKS11" s="521"/>
      <c r="EKW11" s="521"/>
      <c r="ELA11" s="521"/>
      <c r="ELE11" s="521"/>
      <c r="ELI11" s="521"/>
      <c r="ELM11" s="521"/>
      <c r="ELQ11" s="521"/>
      <c r="ELU11" s="521"/>
      <c r="ELY11" s="521"/>
      <c r="EMC11" s="521"/>
      <c r="EMG11" s="521"/>
      <c r="EMK11" s="521"/>
      <c r="EMO11" s="521"/>
      <c r="EMS11" s="521"/>
      <c r="EMW11" s="521"/>
      <c r="ENA11" s="521"/>
      <c r="ENE11" s="521"/>
      <c r="ENI11" s="521"/>
      <c r="ENM11" s="521"/>
      <c r="ENQ11" s="521"/>
      <c r="ENU11" s="521"/>
      <c r="ENY11" s="521"/>
      <c r="EOC11" s="521"/>
      <c r="EOG11" s="521"/>
      <c r="EOK11" s="521"/>
      <c r="EOO11" s="521"/>
      <c r="EOS11" s="521"/>
      <c r="EOW11" s="521"/>
      <c r="EPA11" s="521"/>
      <c r="EPE11" s="521"/>
      <c r="EPI11" s="521"/>
      <c r="EPM11" s="521"/>
      <c r="EPQ11" s="521"/>
      <c r="EPU11" s="521"/>
      <c r="EPY11" s="521"/>
      <c r="EQC11" s="521"/>
      <c r="EQG11" s="521"/>
      <c r="EQK11" s="521"/>
      <c r="EQO11" s="521"/>
      <c r="EQS11" s="521"/>
      <c r="EQW11" s="521"/>
      <c r="ERA11" s="521"/>
      <c r="ERE11" s="521"/>
      <c r="ERI11" s="521"/>
      <c r="ERM11" s="521"/>
      <c r="ERQ11" s="521"/>
      <c r="ERU11" s="521"/>
      <c r="ERY11" s="521"/>
      <c r="ESC11" s="521"/>
      <c r="ESG11" s="521"/>
      <c r="ESK11" s="521"/>
      <c r="ESO11" s="521"/>
      <c r="ESS11" s="521"/>
      <c r="ESW11" s="521"/>
      <c r="ETA11" s="521"/>
      <c r="ETE11" s="521"/>
      <c r="ETI11" s="521"/>
      <c r="ETM11" s="521"/>
      <c r="ETQ11" s="521"/>
      <c r="ETU11" s="521"/>
      <c r="ETY11" s="521"/>
      <c r="EUC11" s="521"/>
      <c r="EUG11" s="521"/>
      <c r="EUK11" s="521"/>
      <c r="EUO11" s="521"/>
      <c r="EUS11" s="521"/>
      <c r="EUW11" s="521"/>
      <c r="EVA11" s="521"/>
      <c r="EVE11" s="521"/>
      <c r="EVI11" s="521"/>
      <c r="EVM11" s="521"/>
      <c r="EVQ11" s="521"/>
      <c r="EVU11" s="521"/>
      <c r="EVY11" s="521"/>
      <c r="EWC11" s="521"/>
      <c r="EWG11" s="521"/>
      <c r="EWK11" s="521"/>
      <c r="EWO11" s="521"/>
      <c r="EWS11" s="521"/>
      <c r="EWW11" s="521"/>
      <c r="EXA11" s="521"/>
      <c r="EXE11" s="521"/>
      <c r="EXI11" s="521"/>
      <c r="EXM11" s="521"/>
      <c r="EXQ11" s="521"/>
      <c r="EXU11" s="521"/>
      <c r="EXY11" s="521"/>
      <c r="EYC11" s="521"/>
      <c r="EYG11" s="521"/>
      <c r="EYK11" s="521"/>
      <c r="EYO11" s="521"/>
      <c r="EYS11" s="521"/>
      <c r="EYW11" s="521"/>
      <c r="EZA11" s="521"/>
      <c r="EZE11" s="521"/>
      <c r="EZI11" s="521"/>
      <c r="EZM11" s="521"/>
      <c r="EZQ11" s="521"/>
      <c r="EZU11" s="521"/>
      <c r="EZY11" s="521"/>
      <c r="FAC11" s="521"/>
      <c r="FAG11" s="521"/>
      <c r="FAK11" s="521"/>
      <c r="FAO11" s="521"/>
      <c r="FAS11" s="521"/>
      <c r="FAW11" s="521"/>
      <c r="FBA11" s="521"/>
      <c r="FBE11" s="521"/>
      <c r="FBI11" s="521"/>
      <c r="FBM11" s="521"/>
      <c r="FBQ11" s="521"/>
      <c r="FBU11" s="521"/>
      <c r="FBY11" s="521"/>
      <c r="FCC11" s="521"/>
      <c r="FCG11" s="521"/>
      <c r="FCK11" s="521"/>
      <c r="FCO11" s="521"/>
      <c r="FCS11" s="521"/>
      <c r="FCW11" s="521"/>
      <c r="FDA11" s="521"/>
      <c r="FDE11" s="521"/>
      <c r="FDI11" s="521"/>
      <c r="FDM11" s="521"/>
      <c r="FDQ11" s="521"/>
      <c r="FDU11" s="521"/>
      <c r="FDY11" s="521"/>
      <c r="FEC11" s="521"/>
      <c r="FEG11" s="521"/>
      <c r="FEK11" s="521"/>
      <c r="FEO11" s="521"/>
      <c r="FES11" s="521"/>
      <c r="FEW11" s="521"/>
      <c r="FFA11" s="521"/>
      <c r="FFE11" s="521"/>
      <c r="FFI11" s="521"/>
      <c r="FFM11" s="521"/>
      <c r="FFQ11" s="521"/>
      <c r="FFU11" s="521"/>
      <c r="FFY11" s="521"/>
      <c r="FGC11" s="521"/>
      <c r="FGG11" s="521"/>
      <c r="FGK11" s="521"/>
      <c r="FGO11" s="521"/>
      <c r="FGS11" s="521"/>
      <c r="FGW11" s="521"/>
      <c r="FHA11" s="521"/>
      <c r="FHE11" s="521"/>
      <c r="FHI11" s="521"/>
      <c r="FHM11" s="521"/>
      <c r="FHQ11" s="521"/>
      <c r="FHU11" s="521"/>
      <c r="FHY11" s="521"/>
      <c r="FIC11" s="521"/>
      <c r="FIG11" s="521"/>
      <c r="FIK11" s="521"/>
      <c r="FIO11" s="521"/>
      <c r="FIS11" s="521"/>
      <c r="FIW11" s="521"/>
      <c r="FJA11" s="521"/>
      <c r="FJE11" s="521"/>
      <c r="FJI11" s="521"/>
      <c r="FJM11" s="521"/>
      <c r="FJQ11" s="521"/>
      <c r="FJU11" s="521"/>
      <c r="FJY11" s="521"/>
      <c r="FKC11" s="521"/>
      <c r="FKG11" s="521"/>
      <c r="FKK11" s="521"/>
      <c r="FKO11" s="521"/>
      <c r="FKS11" s="521"/>
      <c r="FKW11" s="521"/>
      <c r="FLA11" s="521"/>
      <c r="FLE11" s="521"/>
      <c r="FLI11" s="521"/>
      <c r="FLM11" s="521"/>
      <c r="FLQ11" s="521"/>
      <c r="FLU11" s="521"/>
      <c r="FLY11" s="521"/>
      <c r="FMC11" s="521"/>
      <c r="FMG11" s="521"/>
      <c r="FMK11" s="521"/>
      <c r="FMO11" s="521"/>
      <c r="FMS11" s="521"/>
      <c r="FMW11" s="521"/>
      <c r="FNA11" s="521"/>
      <c r="FNE11" s="521"/>
      <c r="FNI11" s="521"/>
      <c r="FNM11" s="521"/>
      <c r="FNQ11" s="521"/>
      <c r="FNU11" s="521"/>
      <c r="FNY11" s="521"/>
      <c r="FOC11" s="521"/>
      <c r="FOG11" s="521"/>
      <c r="FOK11" s="521"/>
      <c r="FOO11" s="521"/>
      <c r="FOS11" s="521"/>
      <c r="FOW11" s="521"/>
      <c r="FPA11" s="521"/>
      <c r="FPE11" s="521"/>
      <c r="FPI11" s="521"/>
      <c r="FPM11" s="521"/>
      <c r="FPQ11" s="521"/>
      <c r="FPU11" s="521"/>
      <c r="FPY11" s="521"/>
      <c r="FQC11" s="521"/>
      <c r="FQG11" s="521"/>
      <c r="FQK11" s="521"/>
      <c r="FQO11" s="521"/>
      <c r="FQS11" s="521"/>
      <c r="FQW11" s="521"/>
      <c r="FRA11" s="521"/>
      <c r="FRE11" s="521"/>
      <c r="FRI11" s="521"/>
      <c r="FRM11" s="521"/>
      <c r="FRQ11" s="521"/>
      <c r="FRU11" s="521"/>
      <c r="FRY11" s="521"/>
      <c r="FSC11" s="521"/>
      <c r="FSG11" s="521"/>
      <c r="FSK11" s="521"/>
      <c r="FSO11" s="521"/>
      <c r="FSS11" s="521"/>
      <c r="FSW11" s="521"/>
      <c r="FTA11" s="521"/>
      <c r="FTE11" s="521"/>
      <c r="FTI11" s="521"/>
      <c r="FTM11" s="521"/>
      <c r="FTQ11" s="521"/>
      <c r="FTU11" s="521"/>
      <c r="FTY11" s="521"/>
      <c r="FUC11" s="521"/>
      <c r="FUG11" s="521"/>
      <c r="FUK11" s="521"/>
      <c r="FUO11" s="521"/>
      <c r="FUS11" s="521"/>
      <c r="FUW11" s="521"/>
      <c r="FVA11" s="521"/>
      <c r="FVE11" s="521"/>
      <c r="FVI11" s="521"/>
      <c r="FVM11" s="521"/>
      <c r="FVQ11" s="521"/>
      <c r="FVU11" s="521"/>
      <c r="FVY11" s="521"/>
      <c r="FWC11" s="521"/>
      <c r="FWG11" s="521"/>
      <c r="FWK11" s="521"/>
      <c r="FWO11" s="521"/>
      <c r="FWS11" s="521"/>
      <c r="FWW11" s="521"/>
      <c r="FXA11" s="521"/>
      <c r="FXE11" s="521"/>
      <c r="FXI11" s="521"/>
      <c r="FXM11" s="521"/>
      <c r="FXQ11" s="521"/>
      <c r="FXU11" s="521"/>
      <c r="FXY11" s="521"/>
      <c r="FYC11" s="521"/>
      <c r="FYG11" s="521"/>
      <c r="FYK11" s="521"/>
      <c r="FYO11" s="521"/>
      <c r="FYS11" s="521"/>
      <c r="FYW11" s="521"/>
      <c r="FZA11" s="521"/>
      <c r="FZE11" s="521"/>
      <c r="FZI11" s="521"/>
      <c r="FZM11" s="521"/>
      <c r="FZQ11" s="521"/>
      <c r="FZU11" s="521"/>
      <c r="FZY11" s="521"/>
      <c r="GAC11" s="521"/>
      <c r="GAG11" s="521"/>
      <c r="GAK11" s="521"/>
      <c r="GAO11" s="521"/>
      <c r="GAS11" s="521"/>
      <c r="GAW11" s="521"/>
      <c r="GBA11" s="521"/>
      <c r="GBE11" s="521"/>
      <c r="GBI11" s="521"/>
      <c r="GBM11" s="521"/>
      <c r="GBQ11" s="521"/>
      <c r="GBU11" s="521"/>
      <c r="GBY11" s="521"/>
      <c r="GCC11" s="521"/>
      <c r="GCG11" s="521"/>
      <c r="GCK11" s="521"/>
      <c r="GCO11" s="521"/>
      <c r="GCS11" s="521"/>
      <c r="GCW11" s="521"/>
      <c r="GDA11" s="521"/>
      <c r="GDE11" s="521"/>
      <c r="GDI11" s="521"/>
      <c r="GDM11" s="521"/>
      <c r="GDQ11" s="521"/>
      <c r="GDU11" s="521"/>
      <c r="GDY11" s="521"/>
      <c r="GEC11" s="521"/>
      <c r="GEG11" s="521"/>
      <c r="GEK11" s="521"/>
      <c r="GEO11" s="521"/>
      <c r="GES11" s="521"/>
      <c r="GEW11" s="521"/>
      <c r="GFA11" s="521"/>
      <c r="GFE11" s="521"/>
      <c r="GFI11" s="521"/>
      <c r="GFM11" s="521"/>
      <c r="GFQ11" s="521"/>
      <c r="GFU11" s="521"/>
      <c r="GFY11" s="521"/>
      <c r="GGC11" s="521"/>
      <c r="GGG11" s="521"/>
      <c r="GGK11" s="521"/>
      <c r="GGO11" s="521"/>
      <c r="GGS11" s="521"/>
      <c r="GGW11" s="521"/>
      <c r="GHA11" s="521"/>
      <c r="GHE11" s="521"/>
      <c r="GHI11" s="521"/>
      <c r="GHM11" s="521"/>
      <c r="GHQ11" s="521"/>
      <c r="GHU11" s="521"/>
      <c r="GHY11" s="521"/>
      <c r="GIC11" s="521"/>
      <c r="GIG11" s="521"/>
      <c r="GIK11" s="521"/>
      <c r="GIO11" s="521"/>
      <c r="GIS11" s="521"/>
      <c r="GIW11" s="521"/>
      <c r="GJA11" s="521"/>
      <c r="GJE11" s="521"/>
      <c r="GJI11" s="521"/>
      <c r="GJM11" s="521"/>
      <c r="GJQ11" s="521"/>
      <c r="GJU11" s="521"/>
      <c r="GJY11" s="521"/>
      <c r="GKC11" s="521"/>
      <c r="GKG11" s="521"/>
      <c r="GKK11" s="521"/>
      <c r="GKO11" s="521"/>
      <c r="GKS11" s="521"/>
      <c r="GKW11" s="521"/>
      <c r="GLA11" s="521"/>
      <c r="GLE11" s="521"/>
      <c r="GLI11" s="521"/>
      <c r="GLM11" s="521"/>
      <c r="GLQ11" s="521"/>
      <c r="GLU11" s="521"/>
      <c r="GLY11" s="521"/>
      <c r="GMC11" s="521"/>
      <c r="GMG11" s="521"/>
      <c r="GMK11" s="521"/>
      <c r="GMO11" s="521"/>
      <c r="GMS11" s="521"/>
      <c r="GMW11" s="521"/>
      <c r="GNA11" s="521"/>
      <c r="GNE11" s="521"/>
      <c r="GNI11" s="521"/>
      <c r="GNM11" s="521"/>
      <c r="GNQ11" s="521"/>
      <c r="GNU11" s="521"/>
      <c r="GNY11" s="521"/>
      <c r="GOC11" s="521"/>
      <c r="GOG11" s="521"/>
      <c r="GOK11" s="521"/>
      <c r="GOO11" s="521"/>
      <c r="GOS11" s="521"/>
      <c r="GOW11" s="521"/>
      <c r="GPA11" s="521"/>
      <c r="GPE11" s="521"/>
      <c r="GPI11" s="521"/>
      <c r="GPM11" s="521"/>
      <c r="GPQ11" s="521"/>
      <c r="GPU11" s="521"/>
      <c r="GPY11" s="521"/>
      <c r="GQC11" s="521"/>
      <c r="GQG11" s="521"/>
      <c r="GQK11" s="521"/>
      <c r="GQO11" s="521"/>
      <c r="GQS11" s="521"/>
      <c r="GQW11" s="521"/>
      <c r="GRA11" s="521"/>
      <c r="GRE11" s="521"/>
      <c r="GRI11" s="521"/>
      <c r="GRM11" s="521"/>
      <c r="GRQ11" s="521"/>
      <c r="GRU11" s="521"/>
      <c r="GRY11" s="521"/>
      <c r="GSC11" s="521"/>
      <c r="GSG11" s="521"/>
      <c r="GSK11" s="521"/>
      <c r="GSO11" s="521"/>
      <c r="GSS11" s="521"/>
      <c r="GSW11" s="521"/>
      <c r="GTA11" s="521"/>
      <c r="GTE11" s="521"/>
      <c r="GTI11" s="521"/>
      <c r="GTM11" s="521"/>
      <c r="GTQ11" s="521"/>
      <c r="GTU11" s="521"/>
      <c r="GTY11" s="521"/>
      <c r="GUC11" s="521"/>
      <c r="GUG11" s="521"/>
      <c r="GUK11" s="521"/>
      <c r="GUO11" s="521"/>
      <c r="GUS11" s="521"/>
      <c r="GUW11" s="521"/>
      <c r="GVA11" s="521"/>
      <c r="GVE11" s="521"/>
      <c r="GVI11" s="521"/>
      <c r="GVM11" s="521"/>
      <c r="GVQ11" s="521"/>
      <c r="GVU11" s="521"/>
      <c r="GVY11" s="521"/>
      <c r="GWC11" s="521"/>
      <c r="GWG11" s="521"/>
      <c r="GWK11" s="521"/>
      <c r="GWO11" s="521"/>
      <c r="GWS11" s="521"/>
      <c r="GWW11" s="521"/>
      <c r="GXA11" s="521"/>
      <c r="GXE11" s="521"/>
      <c r="GXI11" s="521"/>
      <c r="GXM11" s="521"/>
      <c r="GXQ11" s="521"/>
      <c r="GXU11" s="521"/>
      <c r="GXY11" s="521"/>
      <c r="GYC11" s="521"/>
      <c r="GYG11" s="521"/>
      <c r="GYK11" s="521"/>
      <c r="GYO11" s="521"/>
      <c r="GYS11" s="521"/>
      <c r="GYW11" s="521"/>
      <c r="GZA11" s="521"/>
      <c r="GZE11" s="521"/>
      <c r="GZI11" s="521"/>
      <c r="GZM11" s="521"/>
      <c r="GZQ11" s="521"/>
      <c r="GZU11" s="521"/>
      <c r="GZY11" s="521"/>
      <c r="HAC11" s="521"/>
      <c r="HAG11" s="521"/>
      <c r="HAK11" s="521"/>
      <c r="HAO11" s="521"/>
      <c r="HAS11" s="521"/>
      <c r="HAW11" s="521"/>
      <c r="HBA11" s="521"/>
      <c r="HBE11" s="521"/>
      <c r="HBI11" s="521"/>
      <c r="HBM11" s="521"/>
      <c r="HBQ11" s="521"/>
      <c r="HBU11" s="521"/>
      <c r="HBY11" s="521"/>
      <c r="HCC11" s="521"/>
      <c r="HCG11" s="521"/>
      <c r="HCK11" s="521"/>
      <c r="HCO11" s="521"/>
      <c r="HCS11" s="521"/>
      <c r="HCW11" s="521"/>
      <c r="HDA11" s="521"/>
      <c r="HDE11" s="521"/>
      <c r="HDI11" s="521"/>
      <c r="HDM11" s="521"/>
      <c r="HDQ11" s="521"/>
      <c r="HDU11" s="521"/>
      <c r="HDY11" s="521"/>
      <c r="HEC11" s="521"/>
      <c r="HEG11" s="521"/>
      <c r="HEK11" s="521"/>
      <c r="HEO11" s="521"/>
      <c r="HES11" s="521"/>
      <c r="HEW11" s="521"/>
      <c r="HFA11" s="521"/>
      <c r="HFE11" s="521"/>
      <c r="HFI11" s="521"/>
      <c r="HFM11" s="521"/>
      <c r="HFQ11" s="521"/>
      <c r="HFU11" s="521"/>
      <c r="HFY11" s="521"/>
      <c r="HGC11" s="521"/>
      <c r="HGG11" s="521"/>
      <c r="HGK11" s="521"/>
      <c r="HGO11" s="521"/>
      <c r="HGS11" s="521"/>
      <c r="HGW11" s="521"/>
      <c r="HHA11" s="521"/>
      <c r="HHE11" s="521"/>
      <c r="HHI11" s="521"/>
      <c r="HHM11" s="521"/>
      <c r="HHQ11" s="521"/>
      <c r="HHU11" s="521"/>
      <c r="HHY11" s="521"/>
      <c r="HIC11" s="521"/>
      <c r="HIG11" s="521"/>
      <c r="HIK11" s="521"/>
      <c r="HIO11" s="521"/>
      <c r="HIS11" s="521"/>
      <c r="HIW11" s="521"/>
      <c r="HJA11" s="521"/>
      <c r="HJE11" s="521"/>
      <c r="HJI11" s="521"/>
      <c r="HJM11" s="521"/>
      <c r="HJQ11" s="521"/>
      <c r="HJU11" s="521"/>
      <c r="HJY11" s="521"/>
      <c r="HKC11" s="521"/>
      <c r="HKG11" s="521"/>
      <c r="HKK11" s="521"/>
      <c r="HKO11" s="521"/>
      <c r="HKS11" s="521"/>
      <c r="HKW11" s="521"/>
      <c r="HLA11" s="521"/>
      <c r="HLE11" s="521"/>
      <c r="HLI11" s="521"/>
      <c r="HLM11" s="521"/>
      <c r="HLQ11" s="521"/>
      <c r="HLU11" s="521"/>
      <c r="HLY11" s="521"/>
      <c r="HMC11" s="521"/>
      <c r="HMG11" s="521"/>
      <c r="HMK11" s="521"/>
      <c r="HMO11" s="521"/>
      <c r="HMS11" s="521"/>
      <c r="HMW11" s="521"/>
      <c r="HNA11" s="521"/>
      <c r="HNE11" s="521"/>
      <c r="HNI11" s="521"/>
      <c r="HNM11" s="521"/>
      <c r="HNQ11" s="521"/>
      <c r="HNU11" s="521"/>
      <c r="HNY11" s="521"/>
      <c r="HOC11" s="521"/>
      <c r="HOG11" s="521"/>
      <c r="HOK11" s="521"/>
      <c r="HOO11" s="521"/>
      <c r="HOS11" s="521"/>
      <c r="HOW11" s="521"/>
      <c r="HPA11" s="521"/>
      <c r="HPE11" s="521"/>
      <c r="HPI11" s="521"/>
      <c r="HPM11" s="521"/>
      <c r="HPQ11" s="521"/>
      <c r="HPU11" s="521"/>
      <c r="HPY11" s="521"/>
      <c r="HQC11" s="521"/>
      <c r="HQG11" s="521"/>
      <c r="HQK11" s="521"/>
      <c r="HQO11" s="521"/>
      <c r="HQS11" s="521"/>
      <c r="HQW11" s="521"/>
      <c r="HRA11" s="521"/>
      <c r="HRE11" s="521"/>
      <c r="HRI11" s="521"/>
      <c r="HRM11" s="521"/>
      <c r="HRQ11" s="521"/>
      <c r="HRU11" s="521"/>
      <c r="HRY11" s="521"/>
      <c r="HSC11" s="521"/>
      <c r="HSG11" s="521"/>
      <c r="HSK11" s="521"/>
      <c r="HSO11" s="521"/>
      <c r="HSS11" s="521"/>
      <c r="HSW11" s="521"/>
      <c r="HTA11" s="521"/>
      <c r="HTE11" s="521"/>
      <c r="HTI11" s="521"/>
      <c r="HTM11" s="521"/>
      <c r="HTQ11" s="521"/>
      <c r="HTU11" s="521"/>
      <c r="HTY11" s="521"/>
      <c r="HUC11" s="521"/>
      <c r="HUG11" s="521"/>
      <c r="HUK11" s="521"/>
      <c r="HUO11" s="521"/>
      <c r="HUS11" s="521"/>
      <c r="HUW11" s="521"/>
      <c r="HVA11" s="521"/>
      <c r="HVE11" s="521"/>
      <c r="HVI11" s="521"/>
      <c r="HVM11" s="521"/>
      <c r="HVQ11" s="521"/>
      <c r="HVU11" s="521"/>
      <c r="HVY11" s="521"/>
      <c r="HWC11" s="521"/>
      <c r="HWG11" s="521"/>
      <c r="HWK11" s="521"/>
      <c r="HWO11" s="521"/>
      <c r="HWS11" s="521"/>
      <c r="HWW11" s="521"/>
      <c r="HXA11" s="521"/>
      <c r="HXE11" s="521"/>
      <c r="HXI11" s="521"/>
      <c r="HXM11" s="521"/>
      <c r="HXQ11" s="521"/>
      <c r="HXU11" s="521"/>
      <c r="HXY11" s="521"/>
      <c r="HYC11" s="521"/>
      <c r="HYG11" s="521"/>
      <c r="HYK11" s="521"/>
      <c r="HYO11" s="521"/>
      <c r="HYS11" s="521"/>
      <c r="HYW11" s="521"/>
      <c r="HZA11" s="521"/>
      <c r="HZE11" s="521"/>
      <c r="HZI11" s="521"/>
      <c r="HZM11" s="521"/>
      <c r="HZQ11" s="521"/>
      <c r="HZU11" s="521"/>
      <c r="HZY11" s="521"/>
      <c r="IAC11" s="521"/>
      <c r="IAG11" s="521"/>
      <c r="IAK11" s="521"/>
      <c r="IAO11" s="521"/>
      <c r="IAS11" s="521"/>
      <c r="IAW11" s="521"/>
      <c r="IBA11" s="521"/>
      <c r="IBE11" s="521"/>
      <c r="IBI11" s="521"/>
      <c r="IBM11" s="521"/>
      <c r="IBQ11" s="521"/>
      <c r="IBU11" s="521"/>
      <c r="IBY11" s="521"/>
      <c r="ICC11" s="521"/>
      <c r="ICG11" s="521"/>
      <c r="ICK11" s="521"/>
      <c r="ICO11" s="521"/>
      <c r="ICS11" s="521"/>
      <c r="ICW11" s="521"/>
      <c r="IDA11" s="521"/>
      <c r="IDE11" s="521"/>
      <c r="IDI11" s="521"/>
      <c r="IDM11" s="521"/>
      <c r="IDQ11" s="521"/>
      <c r="IDU11" s="521"/>
      <c r="IDY11" s="521"/>
      <c r="IEC11" s="521"/>
      <c r="IEG11" s="521"/>
      <c r="IEK11" s="521"/>
      <c r="IEO11" s="521"/>
      <c r="IES11" s="521"/>
      <c r="IEW11" s="521"/>
      <c r="IFA11" s="521"/>
      <c r="IFE11" s="521"/>
      <c r="IFI11" s="521"/>
      <c r="IFM11" s="521"/>
      <c r="IFQ11" s="521"/>
      <c r="IFU11" s="521"/>
      <c r="IFY11" s="521"/>
      <c r="IGC11" s="521"/>
      <c r="IGG11" s="521"/>
      <c r="IGK11" s="521"/>
      <c r="IGO11" s="521"/>
      <c r="IGS11" s="521"/>
      <c r="IGW11" s="521"/>
      <c r="IHA11" s="521"/>
      <c r="IHE11" s="521"/>
      <c r="IHI11" s="521"/>
      <c r="IHM11" s="521"/>
      <c r="IHQ11" s="521"/>
      <c r="IHU11" s="521"/>
      <c r="IHY11" s="521"/>
      <c r="IIC11" s="521"/>
      <c r="IIG11" s="521"/>
      <c r="IIK11" s="521"/>
      <c r="IIO11" s="521"/>
      <c r="IIS11" s="521"/>
      <c r="IIW11" s="521"/>
      <c r="IJA11" s="521"/>
      <c r="IJE11" s="521"/>
      <c r="IJI11" s="521"/>
      <c r="IJM11" s="521"/>
      <c r="IJQ11" s="521"/>
      <c r="IJU11" s="521"/>
      <c r="IJY11" s="521"/>
      <c r="IKC11" s="521"/>
      <c r="IKG11" s="521"/>
      <c r="IKK11" s="521"/>
      <c r="IKO11" s="521"/>
      <c r="IKS11" s="521"/>
      <c r="IKW11" s="521"/>
      <c r="ILA11" s="521"/>
      <c r="ILE11" s="521"/>
      <c r="ILI11" s="521"/>
      <c r="ILM11" s="521"/>
      <c r="ILQ11" s="521"/>
      <c r="ILU11" s="521"/>
      <c r="ILY11" s="521"/>
      <c r="IMC11" s="521"/>
      <c r="IMG11" s="521"/>
      <c r="IMK11" s="521"/>
      <c r="IMO11" s="521"/>
      <c r="IMS11" s="521"/>
      <c r="IMW11" s="521"/>
      <c r="INA11" s="521"/>
      <c r="INE11" s="521"/>
      <c r="INI11" s="521"/>
      <c r="INM11" s="521"/>
      <c r="INQ11" s="521"/>
      <c r="INU11" s="521"/>
      <c r="INY11" s="521"/>
      <c r="IOC11" s="521"/>
      <c r="IOG11" s="521"/>
      <c r="IOK11" s="521"/>
      <c r="IOO11" s="521"/>
      <c r="IOS11" s="521"/>
      <c r="IOW11" s="521"/>
      <c r="IPA11" s="521"/>
      <c r="IPE11" s="521"/>
      <c r="IPI11" s="521"/>
      <c r="IPM11" s="521"/>
      <c r="IPQ11" s="521"/>
      <c r="IPU11" s="521"/>
      <c r="IPY11" s="521"/>
      <c r="IQC11" s="521"/>
      <c r="IQG11" s="521"/>
      <c r="IQK11" s="521"/>
      <c r="IQO11" s="521"/>
      <c r="IQS11" s="521"/>
      <c r="IQW11" s="521"/>
      <c r="IRA11" s="521"/>
      <c r="IRE11" s="521"/>
      <c r="IRI11" s="521"/>
      <c r="IRM11" s="521"/>
      <c r="IRQ11" s="521"/>
      <c r="IRU11" s="521"/>
      <c r="IRY11" s="521"/>
      <c r="ISC11" s="521"/>
      <c r="ISG11" s="521"/>
      <c r="ISK11" s="521"/>
      <c r="ISO11" s="521"/>
      <c r="ISS11" s="521"/>
      <c r="ISW11" s="521"/>
      <c r="ITA11" s="521"/>
      <c r="ITE11" s="521"/>
      <c r="ITI11" s="521"/>
      <c r="ITM11" s="521"/>
      <c r="ITQ11" s="521"/>
      <c r="ITU11" s="521"/>
      <c r="ITY11" s="521"/>
      <c r="IUC11" s="521"/>
      <c r="IUG11" s="521"/>
      <c r="IUK11" s="521"/>
      <c r="IUO11" s="521"/>
      <c r="IUS11" s="521"/>
      <c r="IUW11" s="521"/>
      <c r="IVA11" s="521"/>
      <c r="IVE11" s="521"/>
      <c r="IVI11" s="521"/>
      <c r="IVM11" s="521"/>
      <c r="IVQ11" s="521"/>
      <c r="IVU11" s="521"/>
      <c r="IVY11" s="521"/>
      <c r="IWC11" s="521"/>
      <c r="IWG11" s="521"/>
      <c r="IWK11" s="521"/>
      <c r="IWO11" s="521"/>
      <c r="IWS11" s="521"/>
      <c r="IWW11" s="521"/>
      <c r="IXA11" s="521"/>
      <c r="IXE11" s="521"/>
      <c r="IXI11" s="521"/>
      <c r="IXM11" s="521"/>
      <c r="IXQ11" s="521"/>
      <c r="IXU11" s="521"/>
      <c r="IXY11" s="521"/>
      <c r="IYC11" s="521"/>
      <c r="IYG11" s="521"/>
      <c r="IYK11" s="521"/>
      <c r="IYO11" s="521"/>
      <c r="IYS11" s="521"/>
      <c r="IYW11" s="521"/>
      <c r="IZA11" s="521"/>
      <c r="IZE11" s="521"/>
      <c r="IZI11" s="521"/>
      <c r="IZM11" s="521"/>
      <c r="IZQ11" s="521"/>
      <c r="IZU11" s="521"/>
      <c r="IZY11" s="521"/>
      <c r="JAC11" s="521"/>
      <c r="JAG11" s="521"/>
      <c r="JAK11" s="521"/>
      <c r="JAO11" s="521"/>
      <c r="JAS11" s="521"/>
      <c r="JAW11" s="521"/>
      <c r="JBA11" s="521"/>
      <c r="JBE11" s="521"/>
      <c r="JBI11" s="521"/>
      <c r="JBM11" s="521"/>
      <c r="JBQ11" s="521"/>
      <c r="JBU11" s="521"/>
      <c r="JBY11" s="521"/>
      <c r="JCC11" s="521"/>
      <c r="JCG11" s="521"/>
      <c r="JCK11" s="521"/>
      <c r="JCO11" s="521"/>
      <c r="JCS11" s="521"/>
      <c r="JCW11" s="521"/>
      <c r="JDA11" s="521"/>
      <c r="JDE11" s="521"/>
      <c r="JDI11" s="521"/>
      <c r="JDM11" s="521"/>
      <c r="JDQ11" s="521"/>
      <c r="JDU11" s="521"/>
      <c r="JDY11" s="521"/>
      <c r="JEC11" s="521"/>
      <c r="JEG11" s="521"/>
      <c r="JEK11" s="521"/>
      <c r="JEO11" s="521"/>
      <c r="JES11" s="521"/>
      <c r="JEW11" s="521"/>
      <c r="JFA11" s="521"/>
      <c r="JFE11" s="521"/>
      <c r="JFI11" s="521"/>
      <c r="JFM11" s="521"/>
      <c r="JFQ11" s="521"/>
      <c r="JFU11" s="521"/>
      <c r="JFY11" s="521"/>
      <c r="JGC11" s="521"/>
      <c r="JGG11" s="521"/>
      <c r="JGK11" s="521"/>
      <c r="JGO11" s="521"/>
      <c r="JGS11" s="521"/>
      <c r="JGW11" s="521"/>
      <c r="JHA11" s="521"/>
      <c r="JHE11" s="521"/>
      <c r="JHI11" s="521"/>
      <c r="JHM11" s="521"/>
      <c r="JHQ11" s="521"/>
      <c r="JHU11" s="521"/>
      <c r="JHY11" s="521"/>
      <c r="JIC11" s="521"/>
      <c r="JIG11" s="521"/>
      <c r="JIK11" s="521"/>
      <c r="JIO11" s="521"/>
      <c r="JIS11" s="521"/>
      <c r="JIW11" s="521"/>
      <c r="JJA11" s="521"/>
      <c r="JJE11" s="521"/>
      <c r="JJI11" s="521"/>
      <c r="JJM11" s="521"/>
      <c r="JJQ11" s="521"/>
      <c r="JJU11" s="521"/>
      <c r="JJY11" s="521"/>
      <c r="JKC11" s="521"/>
      <c r="JKG11" s="521"/>
      <c r="JKK11" s="521"/>
      <c r="JKO11" s="521"/>
      <c r="JKS11" s="521"/>
      <c r="JKW11" s="521"/>
      <c r="JLA11" s="521"/>
      <c r="JLE11" s="521"/>
      <c r="JLI11" s="521"/>
      <c r="JLM11" s="521"/>
      <c r="JLQ11" s="521"/>
      <c r="JLU11" s="521"/>
      <c r="JLY11" s="521"/>
      <c r="JMC11" s="521"/>
      <c r="JMG11" s="521"/>
      <c r="JMK11" s="521"/>
      <c r="JMO11" s="521"/>
      <c r="JMS11" s="521"/>
      <c r="JMW11" s="521"/>
      <c r="JNA11" s="521"/>
      <c r="JNE11" s="521"/>
      <c r="JNI11" s="521"/>
      <c r="JNM11" s="521"/>
      <c r="JNQ11" s="521"/>
      <c r="JNU11" s="521"/>
      <c r="JNY11" s="521"/>
      <c r="JOC11" s="521"/>
      <c r="JOG11" s="521"/>
      <c r="JOK11" s="521"/>
      <c r="JOO11" s="521"/>
      <c r="JOS11" s="521"/>
      <c r="JOW11" s="521"/>
      <c r="JPA11" s="521"/>
      <c r="JPE11" s="521"/>
      <c r="JPI11" s="521"/>
      <c r="JPM11" s="521"/>
      <c r="JPQ11" s="521"/>
      <c r="JPU11" s="521"/>
      <c r="JPY11" s="521"/>
      <c r="JQC11" s="521"/>
      <c r="JQG11" s="521"/>
      <c r="JQK11" s="521"/>
      <c r="JQO11" s="521"/>
      <c r="JQS11" s="521"/>
      <c r="JQW11" s="521"/>
      <c r="JRA11" s="521"/>
      <c r="JRE11" s="521"/>
      <c r="JRI11" s="521"/>
      <c r="JRM11" s="521"/>
      <c r="JRQ11" s="521"/>
      <c r="JRU11" s="521"/>
      <c r="JRY11" s="521"/>
      <c r="JSC11" s="521"/>
      <c r="JSG11" s="521"/>
      <c r="JSK11" s="521"/>
      <c r="JSO11" s="521"/>
      <c r="JSS11" s="521"/>
      <c r="JSW11" s="521"/>
      <c r="JTA11" s="521"/>
      <c r="JTE11" s="521"/>
      <c r="JTI11" s="521"/>
      <c r="JTM11" s="521"/>
      <c r="JTQ11" s="521"/>
      <c r="JTU11" s="521"/>
      <c r="JTY11" s="521"/>
      <c r="JUC11" s="521"/>
      <c r="JUG11" s="521"/>
      <c r="JUK11" s="521"/>
      <c r="JUO11" s="521"/>
      <c r="JUS11" s="521"/>
      <c r="JUW11" s="521"/>
      <c r="JVA11" s="521"/>
      <c r="JVE11" s="521"/>
      <c r="JVI11" s="521"/>
      <c r="JVM11" s="521"/>
      <c r="JVQ11" s="521"/>
      <c r="JVU11" s="521"/>
      <c r="JVY11" s="521"/>
      <c r="JWC11" s="521"/>
      <c r="JWG11" s="521"/>
      <c r="JWK11" s="521"/>
      <c r="JWO11" s="521"/>
      <c r="JWS11" s="521"/>
      <c r="JWW11" s="521"/>
      <c r="JXA11" s="521"/>
      <c r="JXE11" s="521"/>
      <c r="JXI11" s="521"/>
      <c r="JXM11" s="521"/>
      <c r="JXQ11" s="521"/>
      <c r="JXU11" s="521"/>
      <c r="JXY11" s="521"/>
      <c r="JYC11" s="521"/>
      <c r="JYG11" s="521"/>
      <c r="JYK11" s="521"/>
      <c r="JYO11" s="521"/>
      <c r="JYS11" s="521"/>
      <c r="JYW11" s="521"/>
      <c r="JZA11" s="521"/>
      <c r="JZE11" s="521"/>
      <c r="JZI11" s="521"/>
      <c r="JZM11" s="521"/>
      <c r="JZQ11" s="521"/>
      <c r="JZU11" s="521"/>
      <c r="JZY11" s="521"/>
      <c r="KAC11" s="521"/>
      <c r="KAG11" s="521"/>
      <c r="KAK11" s="521"/>
      <c r="KAO11" s="521"/>
      <c r="KAS11" s="521"/>
      <c r="KAW11" s="521"/>
      <c r="KBA11" s="521"/>
      <c r="KBE11" s="521"/>
      <c r="KBI11" s="521"/>
      <c r="KBM11" s="521"/>
      <c r="KBQ11" s="521"/>
      <c r="KBU11" s="521"/>
      <c r="KBY11" s="521"/>
      <c r="KCC11" s="521"/>
      <c r="KCG11" s="521"/>
      <c r="KCK11" s="521"/>
      <c r="KCO11" s="521"/>
      <c r="KCS11" s="521"/>
      <c r="KCW11" s="521"/>
      <c r="KDA11" s="521"/>
      <c r="KDE11" s="521"/>
      <c r="KDI11" s="521"/>
      <c r="KDM11" s="521"/>
      <c r="KDQ11" s="521"/>
      <c r="KDU11" s="521"/>
      <c r="KDY11" s="521"/>
      <c r="KEC11" s="521"/>
      <c r="KEG11" s="521"/>
      <c r="KEK11" s="521"/>
      <c r="KEO11" s="521"/>
      <c r="KES11" s="521"/>
      <c r="KEW11" s="521"/>
      <c r="KFA11" s="521"/>
      <c r="KFE11" s="521"/>
      <c r="KFI11" s="521"/>
      <c r="KFM11" s="521"/>
      <c r="KFQ11" s="521"/>
      <c r="KFU11" s="521"/>
      <c r="KFY11" s="521"/>
      <c r="KGC11" s="521"/>
      <c r="KGG11" s="521"/>
      <c r="KGK11" s="521"/>
      <c r="KGO11" s="521"/>
      <c r="KGS11" s="521"/>
      <c r="KGW11" s="521"/>
      <c r="KHA11" s="521"/>
      <c r="KHE11" s="521"/>
      <c r="KHI11" s="521"/>
      <c r="KHM11" s="521"/>
      <c r="KHQ11" s="521"/>
      <c r="KHU11" s="521"/>
      <c r="KHY11" s="521"/>
      <c r="KIC11" s="521"/>
      <c r="KIG11" s="521"/>
      <c r="KIK11" s="521"/>
      <c r="KIO11" s="521"/>
      <c r="KIS11" s="521"/>
      <c r="KIW11" s="521"/>
      <c r="KJA11" s="521"/>
      <c r="KJE11" s="521"/>
      <c r="KJI11" s="521"/>
      <c r="KJM11" s="521"/>
      <c r="KJQ11" s="521"/>
      <c r="KJU11" s="521"/>
      <c r="KJY11" s="521"/>
      <c r="KKC11" s="521"/>
      <c r="KKG11" s="521"/>
      <c r="KKK11" s="521"/>
      <c r="KKO11" s="521"/>
      <c r="KKS11" s="521"/>
      <c r="KKW11" s="521"/>
      <c r="KLA11" s="521"/>
      <c r="KLE11" s="521"/>
      <c r="KLI11" s="521"/>
      <c r="KLM11" s="521"/>
      <c r="KLQ11" s="521"/>
      <c r="KLU11" s="521"/>
      <c r="KLY11" s="521"/>
      <c r="KMC11" s="521"/>
      <c r="KMG11" s="521"/>
      <c r="KMK11" s="521"/>
      <c r="KMO11" s="521"/>
      <c r="KMS11" s="521"/>
      <c r="KMW11" s="521"/>
      <c r="KNA11" s="521"/>
      <c r="KNE11" s="521"/>
      <c r="KNI11" s="521"/>
      <c r="KNM11" s="521"/>
      <c r="KNQ11" s="521"/>
      <c r="KNU11" s="521"/>
      <c r="KNY11" s="521"/>
      <c r="KOC11" s="521"/>
      <c r="KOG11" s="521"/>
      <c r="KOK11" s="521"/>
      <c r="KOO11" s="521"/>
      <c r="KOS11" s="521"/>
      <c r="KOW11" s="521"/>
      <c r="KPA11" s="521"/>
      <c r="KPE11" s="521"/>
      <c r="KPI11" s="521"/>
      <c r="KPM11" s="521"/>
      <c r="KPQ11" s="521"/>
      <c r="KPU11" s="521"/>
      <c r="KPY11" s="521"/>
      <c r="KQC11" s="521"/>
      <c r="KQG11" s="521"/>
      <c r="KQK11" s="521"/>
      <c r="KQO11" s="521"/>
      <c r="KQS11" s="521"/>
      <c r="KQW11" s="521"/>
      <c r="KRA11" s="521"/>
      <c r="KRE11" s="521"/>
      <c r="KRI11" s="521"/>
      <c r="KRM11" s="521"/>
      <c r="KRQ11" s="521"/>
      <c r="KRU11" s="521"/>
      <c r="KRY11" s="521"/>
      <c r="KSC11" s="521"/>
      <c r="KSG11" s="521"/>
      <c r="KSK11" s="521"/>
      <c r="KSO11" s="521"/>
      <c r="KSS11" s="521"/>
      <c r="KSW11" s="521"/>
      <c r="KTA11" s="521"/>
      <c r="KTE11" s="521"/>
      <c r="KTI11" s="521"/>
      <c r="KTM11" s="521"/>
      <c r="KTQ11" s="521"/>
      <c r="KTU11" s="521"/>
      <c r="KTY11" s="521"/>
      <c r="KUC11" s="521"/>
      <c r="KUG11" s="521"/>
      <c r="KUK11" s="521"/>
      <c r="KUO11" s="521"/>
      <c r="KUS11" s="521"/>
      <c r="KUW11" s="521"/>
      <c r="KVA11" s="521"/>
      <c r="KVE11" s="521"/>
      <c r="KVI11" s="521"/>
      <c r="KVM11" s="521"/>
      <c r="KVQ11" s="521"/>
      <c r="KVU11" s="521"/>
      <c r="KVY11" s="521"/>
      <c r="KWC11" s="521"/>
      <c r="KWG11" s="521"/>
      <c r="KWK11" s="521"/>
      <c r="KWO11" s="521"/>
      <c r="KWS11" s="521"/>
      <c r="KWW11" s="521"/>
      <c r="KXA11" s="521"/>
      <c r="KXE11" s="521"/>
      <c r="KXI11" s="521"/>
      <c r="KXM11" s="521"/>
      <c r="KXQ11" s="521"/>
      <c r="KXU11" s="521"/>
      <c r="KXY11" s="521"/>
      <c r="KYC11" s="521"/>
      <c r="KYG11" s="521"/>
      <c r="KYK11" s="521"/>
      <c r="KYO11" s="521"/>
      <c r="KYS11" s="521"/>
      <c r="KYW11" s="521"/>
      <c r="KZA11" s="521"/>
      <c r="KZE11" s="521"/>
      <c r="KZI11" s="521"/>
      <c r="KZM11" s="521"/>
      <c r="KZQ11" s="521"/>
      <c r="KZU11" s="521"/>
      <c r="KZY11" s="521"/>
      <c r="LAC11" s="521"/>
      <c r="LAG11" s="521"/>
      <c r="LAK11" s="521"/>
      <c r="LAO11" s="521"/>
      <c r="LAS11" s="521"/>
      <c r="LAW11" s="521"/>
      <c r="LBA11" s="521"/>
      <c r="LBE11" s="521"/>
      <c r="LBI11" s="521"/>
      <c r="LBM11" s="521"/>
      <c r="LBQ11" s="521"/>
      <c r="LBU11" s="521"/>
      <c r="LBY11" s="521"/>
      <c r="LCC11" s="521"/>
      <c r="LCG11" s="521"/>
      <c r="LCK11" s="521"/>
      <c r="LCO11" s="521"/>
      <c r="LCS11" s="521"/>
      <c r="LCW11" s="521"/>
      <c r="LDA11" s="521"/>
      <c r="LDE11" s="521"/>
      <c r="LDI11" s="521"/>
      <c r="LDM11" s="521"/>
      <c r="LDQ11" s="521"/>
      <c r="LDU11" s="521"/>
      <c r="LDY11" s="521"/>
      <c r="LEC11" s="521"/>
      <c r="LEG11" s="521"/>
      <c r="LEK11" s="521"/>
      <c r="LEO11" s="521"/>
      <c r="LES11" s="521"/>
      <c r="LEW11" s="521"/>
      <c r="LFA11" s="521"/>
      <c r="LFE11" s="521"/>
      <c r="LFI11" s="521"/>
      <c r="LFM11" s="521"/>
      <c r="LFQ11" s="521"/>
      <c r="LFU11" s="521"/>
      <c r="LFY11" s="521"/>
      <c r="LGC11" s="521"/>
      <c r="LGG11" s="521"/>
      <c r="LGK11" s="521"/>
      <c r="LGO11" s="521"/>
      <c r="LGS11" s="521"/>
      <c r="LGW11" s="521"/>
      <c r="LHA11" s="521"/>
      <c r="LHE11" s="521"/>
      <c r="LHI11" s="521"/>
      <c r="LHM11" s="521"/>
      <c r="LHQ11" s="521"/>
      <c r="LHU11" s="521"/>
      <c r="LHY11" s="521"/>
      <c r="LIC11" s="521"/>
      <c r="LIG11" s="521"/>
      <c r="LIK11" s="521"/>
      <c r="LIO11" s="521"/>
      <c r="LIS11" s="521"/>
      <c r="LIW11" s="521"/>
      <c r="LJA11" s="521"/>
      <c r="LJE11" s="521"/>
      <c r="LJI11" s="521"/>
      <c r="LJM11" s="521"/>
      <c r="LJQ11" s="521"/>
      <c r="LJU11" s="521"/>
      <c r="LJY11" s="521"/>
      <c r="LKC11" s="521"/>
      <c r="LKG11" s="521"/>
      <c r="LKK11" s="521"/>
      <c r="LKO11" s="521"/>
      <c r="LKS11" s="521"/>
      <c r="LKW11" s="521"/>
      <c r="LLA11" s="521"/>
      <c r="LLE11" s="521"/>
      <c r="LLI11" s="521"/>
      <c r="LLM11" s="521"/>
      <c r="LLQ11" s="521"/>
      <c r="LLU11" s="521"/>
      <c r="LLY11" s="521"/>
      <c r="LMC11" s="521"/>
      <c r="LMG11" s="521"/>
      <c r="LMK11" s="521"/>
      <c r="LMO11" s="521"/>
      <c r="LMS11" s="521"/>
      <c r="LMW11" s="521"/>
      <c r="LNA11" s="521"/>
      <c r="LNE11" s="521"/>
      <c r="LNI11" s="521"/>
      <c r="LNM11" s="521"/>
      <c r="LNQ11" s="521"/>
      <c r="LNU11" s="521"/>
      <c r="LNY11" s="521"/>
      <c r="LOC11" s="521"/>
      <c r="LOG11" s="521"/>
      <c r="LOK11" s="521"/>
      <c r="LOO11" s="521"/>
      <c r="LOS11" s="521"/>
      <c r="LOW11" s="521"/>
      <c r="LPA11" s="521"/>
      <c r="LPE11" s="521"/>
      <c r="LPI11" s="521"/>
      <c r="LPM11" s="521"/>
      <c r="LPQ11" s="521"/>
      <c r="LPU11" s="521"/>
      <c r="LPY11" s="521"/>
      <c r="LQC11" s="521"/>
      <c r="LQG11" s="521"/>
      <c r="LQK11" s="521"/>
      <c r="LQO11" s="521"/>
      <c r="LQS11" s="521"/>
      <c r="LQW11" s="521"/>
      <c r="LRA11" s="521"/>
      <c r="LRE11" s="521"/>
      <c r="LRI11" s="521"/>
      <c r="LRM11" s="521"/>
      <c r="LRQ11" s="521"/>
      <c r="LRU11" s="521"/>
      <c r="LRY11" s="521"/>
      <c r="LSC11" s="521"/>
      <c r="LSG11" s="521"/>
      <c r="LSK11" s="521"/>
      <c r="LSO11" s="521"/>
      <c r="LSS11" s="521"/>
      <c r="LSW11" s="521"/>
      <c r="LTA11" s="521"/>
      <c r="LTE11" s="521"/>
      <c r="LTI11" s="521"/>
      <c r="LTM11" s="521"/>
      <c r="LTQ11" s="521"/>
      <c r="LTU11" s="521"/>
      <c r="LTY11" s="521"/>
      <c r="LUC11" s="521"/>
      <c r="LUG11" s="521"/>
      <c r="LUK11" s="521"/>
      <c r="LUO11" s="521"/>
      <c r="LUS11" s="521"/>
      <c r="LUW11" s="521"/>
      <c r="LVA11" s="521"/>
      <c r="LVE11" s="521"/>
      <c r="LVI11" s="521"/>
      <c r="LVM11" s="521"/>
      <c r="LVQ11" s="521"/>
      <c r="LVU11" s="521"/>
      <c r="LVY11" s="521"/>
      <c r="LWC11" s="521"/>
      <c r="LWG11" s="521"/>
      <c r="LWK11" s="521"/>
      <c r="LWO11" s="521"/>
      <c r="LWS11" s="521"/>
      <c r="LWW11" s="521"/>
      <c r="LXA11" s="521"/>
      <c r="LXE11" s="521"/>
      <c r="LXI11" s="521"/>
      <c r="LXM11" s="521"/>
      <c r="LXQ11" s="521"/>
      <c r="LXU11" s="521"/>
      <c r="LXY11" s="521"/>
      <c r="LYC11" s="521"/>
      <c r="LYG11" s="521"/>
      <c r="LYK11" s="521"/>
      <c r="LYO11" s="521"/>
      <c r="LYS11" s="521"/>
      <c r="LYW11" s="521"/>
      <c r="LZA11" s="521"/>
      <c r="LZE11" s="521"/>
      <c r="LZI11" s="521"/>
      <c r="LZM11" s="521"/>
      <c r="LZQ11" s="521"/>
      <c r="LZU11" s="521"/>
      <c r="LZY11" s="521"/>
      <c r="MAC11" s="521"/>
      <c r="MAG11" s="521"/>
      <c r="MAK11" s="521"/>
      <c r="MAO11" s="521"/>
      <c r="MAS11" s="521"/>
      <c r="MAW11" s="521"/>
      <c r="MBA11" s="521"/>
      <c r="MBE11" s="521"/>
      <c r="MBI11" s="521"/>
      <c r="MBM11" s="521"/>
      <c r="MBQ11" s="521"/>
      <c r="MBU11" s="521"/>
      <c r="MBY11" s="521"/>
      <c r="MCC11" s="521"/>
      <c r="MCG11" s="521"/>
      <c r="MCK11" s="521"/>
      <c r="MCO11" s="521"/>
      <c r="MCS11" s="521"/>
      <c r="MCW11" s="521"/>
      <c r="MDA11" s="521"/>
      <c r="MDE11" s="521"/>
      <c r="MDI11" s="521"/>
      <c r="MDM11" s="521"/>
      <c r="MDQ11" s="521"/>
      <c r="MDU11" s="521"/>
      <c r="MDY11" s="521"/>
      <c r="MEC11" s="521"/>
      <c r="MEG11" s="521"/>
      <c r="MEK11" s="521"/>
      <c r="MEO11" s="521"/>
      <c r="MES11" s="521"/>
      <c r="MEW11" s="521"/>
      <c r="MFA11" s="521"/>
      <c r="MFE11" s="521"/>
      <c r="MFI11" s="521"/>
      <c r="MFM11" s="521"/>
      <c r="MFQ11" s="521"/>
      <c r="MFU11" s="521"/>
      <c r="MFY11" s="521"/>
      <c r="MGC11" s="521"/>
      <c r="MGG11" s="521"/>
      <c r="MGK11" s="521"/>
      <c r="MGO11" s="521"/>
      <c r="MGS11" s="521"/>
      <c r="MGW11" s="521"/>
      <c r="MHA11" s="521"/>
      <c r="MHE11" s="521"/>
      <c r="MHI11" s="521"/>
      <c r="MHM11" s="521"/>
      <c r="MHQ11" s="521"/>
      <c r="MHU11" s="521"/>
      <c r="MHY11" s="521"/>
      <c r="MIC11" s="521"/>
      <c r="MIG11" s="521"/>
      <c r="MIK11" s="521"/>
      <c r="MIO11" s="521"/>
      <c r="MIS11" s="521"/>
      <c r="MIW11" s="521"/>
      <c r="MJA11" s="521"/>
      <c r="MJE11" s="521"/>
      <c r="MJI11" s="521"/>
      <c r="MJM11" s="521"/>
      <c r="MJQ11" s="521"/>
      <c r="MJU11" s="521"/>
      <c r="MJY11" s="521"/>
      <c r="MKC11" s="521"/>
      <c r="MKG11" s="521"/>
      <c r="MKK11" s="521"/>
      <c r="MKO11" s="521"/>
      <c r="MKS11" s="521"/>
      <c r="MKW11" s="521"/>
      <c r="MLA11" s="521"/>
      <c r="MLE11" s="521"/>
      <c r="MLI11" s="521"/>
      <c r="MLM11" s="521"/>
      <c r="MLQ11" s="521"/>
      <c r="MLU11" s="521"/>
      <c r="MLY11" s="521"/>
      <c r="MMC11" s="521"/>
      <c r="MMG11" s="521"/>
      <c r="MMK11" s="521"/>
      <c r="MMO11" s="521"/>
      <c r="MMS11" s="521"/>
      <c r="MMW11" s="521"/>
      <c r="MNA11" s="521"/>
      <c r="MNE11" s="521"/>
      <c r="MNI11" s="521"/>
      <c r="MNM11" s="521"/>
      <c r="MNQ11" s="521"/>
      <c r="MNU11" s="521"/>
      <c r="MNY11" s="521"/>
      <c r="MOC11" s="521"/>
      <c r="MOG11" s="521"/>
      <c r="MOK11" s="521"/>
      <c r="MOO11" s="521"/>
      <c r="MOS11" s="521"/>
      <c r="MOW11" s="521"/>
      <c r="MPA11" s="521"/>
      <c r="MPE11" s="521"/>
      <c r="MPI11" s="521"/>
      <c r="MPM11" s="521"/>
      <c r="MPQ11" s="521"/>
      <c r="MPU11" s="521"/>
      <c r="MPY11" s="521"/>
      <c r="MQC11" s="521"/>
      <c r="MQG11" s="521"/>
      <c r="MQK11" s="521"/>
      <c r="MQO11" s="521"/>
      <c r="MQS11" s="521"/>
      <c r="MQW11" s="521"/>
      <c r="MRA11" s="521"/>
      <c r="MRE11" s="521"/>
      <c r="MRI11" s="521"/>
      <c r="MRM11" s="521"/>
      <c r="MRQ11" s="521"/>
      <c r="MRU11" s="521"/>
      <c r="MRY11" s="521"/>
      <c r="MSC11" s="521"/>
      <c r="MSG11" s="521"/>
      <c r="MSK11" s="521"/>
      <c r="MSO11" s="521"/>
      <c r="MSS11" s="521"/>
      <c r="MSW11" s="521"/>
      <c r="MTA11" s="521"/>
      <c r="MTE11" s="521"/>
      <c r="MTI11" s="521"/>
      <c r="MTM11" s="521"/>
      <c r="MTQ11" s="521"/>
      <c r="MTU11" s="521"/>
      <c r="MTY11" s="521"/>
      <c r="MUC11" s="521"/>
      <c r="MUG11" s="521"/>
      <c r="MUK11" s="521"/>
      <c r="MUO11" s="521"/>
      <c r="MUS11" s="521"/>
      <c r="MUW11" s="521"/>
      <c r="MVA11" s="521"/>
      <c r="MVE11" s="521"/>
      <c r="MVI11" s="521"/>
      <c r="MVM11" s="521"/>
      <c r="MVQ11" s="521"/>
      <c r="MVU11" s="521"/>
      <c r="MVY11" s="521"/>
      <c r="MWC11" s="521"/>
      <c r="MWG11" s="521"/>
      <c r="MWK11" s="521"/>
      <c r="MWO11" s="521"/>
      <c r="MWS11" s="521"/>
      <c r="MWW11" s="521"/>
      <c r="MXA11" s="521"/>
      <c r="MXE11" s="521"/>
      <c r="MXI11" s="521"/>
      <c r="MXM11" s="521"/>
      <c r="MXQ11" s="521"/>
      <c r="MXU11" s="521"/>
      <c r="MXY11" s="521"/>
      <c r="MYC11" s="521"/>
      <c r="MYG11" s="521"/>
      <c r="MYK11" s="521"/>
      <c r="MYO11" s="521"/>
      <c r="MYS11" s="521"/>
      <c r="MYW11" s="521"/>
      <c r="MZA11" s="521"/>
      <c r="MZE11" s="521"/>
      <c r="MZI11" s="521"/>
      <c r="MZM11" s="521"/>
      <c r="MZQ11" s="521"/>
      <c r="MZU11" s="521"/>
      <c r="MZY11" s="521"/>
      <c r="NAC11" s="521"/>
      <c r="NAG11" s="521"/>
      <c r="NAK11" s="521"/>
      <c r="NAO11" s="521"/>
      <c r="NAS11" s="521"/>
      <c r="NAW11" s="521"/>
      <c r="NBA11" s="521"/>
      <c r="NBE11" s="521"/>
      <c r="NBI11" s="521"/>
      <c r="NBM11" s="521"/>
      <c r="NBQ11" s="521"/>
      <c r="NBU11" s="521"/>
      <c r="NBY11" s="521"/>
      <c r="NCC11" s="521"/>
      <c r="NCG11" s="521"/>
      <c r="NCK11" s="521"/>
      <c r="NCO11" s="521"/>
      <c r="NCS11" s="521"/>
      <c r="NCW11" s="521"/>
      <c r="NDA11" s="521"/>
      <c r="NDE11" s="521"/>
      <c r="NDI11" s="521"/>
      <c r="NDM11" s="521"/>
      <c r="NDQ11" s="521"/>
      <c r="NDU11" s="521"/>
      <c r="NDY11" s="521"/>
      <c r="NEC11" s="521"/>
      <c r="NEG11" s="521"/>
      <c r="NEK11" s="521"/>
      <c r="NEO11" s="521"/>
      <c r="NES11" s="521"/>
      <c r="NEW11" s="521"/>
      <c r="NFA11" s="521"/>
      <c r="NFE11" s="521"/>
      <c r="NFI11" s="521"/>
      <c r="NFM11" s="521"/>
      <c r="NFQ11" s="521"/>
      <c r="NFU11" s="521"/>
      <c r="NFY11" s="521"/>
      <c r="NGC11" s="521"/>
      <c r="NGG11" s="521"/>
      <c r="NGK11" s="521"/>
      <c r="NGO11" s="521"/>
      <c r="NGS11" s="521"/>
      <c r="NGW11" s="521"/>
      <c r="NHA11" s="521"/>
      <c r="NHE11" s="521"/>
      <c r="NHI11" s="521"/>
      <c r="NHM11" s="521"/>
      <c r="NHQ11" s="521"/>
      <c r="NHU11" s="521"/>
      <c r="NHY11" s="521"/>
      <c r="NIC11" s="521"/>
      <c r="NIG11" s="521"/>
      <c r="NIK11" s="521"/>
      <c r="NIO11" s="521"/>
      <c r="NIS11" s="521"/>
      <c r="NIW11" s="521"/>
      <c r="NJA11" s="521"/>
      <c r="NJE11" s="521"/>
      <c r="NJI11" s="521"/>
      <c r="NJM11" s="521"/>
      <c r="NJQ11" s="521"/>
      <c r="NJU11" s="521"/>
      <c r="NJY11" s="521"/>
      <c r="NKC11" s="521"/>
      <c r="NKG11" s="521"/>
      <c r="NKK11" s="521"/>
      <c r="NKO11" s="521"/>
      <c r="NKS11" s="521"/>
      <c r="NKW11" s="521"/>
      <c r="NLA11" s="521"/>
      <c r="NLE11" s="521"/>
      <c r="NLI11" s="521"/>
      <c r="NLM11" s="521"/>
      <c r="NLQ11" s="521"/>
      <c r="NLU11" s="521"/>
      <c r="NLY11" s="521"/>
      <c r="NMC11" s="521"/>
      <c r="NMG11" s="521"/>
      <c r="NMK11" s="521"/>
      <c r="NMO11" s="521"/>
      <c r="NMS11" s="521"/>
      <c r="NMW11" s="521"/>
      <c r="NNA11" s="521"/>
      <c r="NNE11" s="521"/>
      <c r="NNI11" s="521"/>
      <c r="NNM11" s="521"/>
      <c r="NNQ11" s="521"/>
      <c r="NNU11" s="521"/>
      <c r="NNY11" s="521"/>
      <c r="NOC11" s="521"/>
      <c r="NOG11" s="521"/>
      <c r="NOK11" s="521"/>
      <c r="NOO11" s="521"/>
      <c r="NOS11" s="521"/>
      <c r="NOW11" s="521"/>
      <c r="NPA11" s="521"/>
      <c r="NPE11" s="521"/>
      <c r="NPI11" s="521"/>
      <c r="NPM11" s="521"/>
      <c r="NPQ11" s="521"/>
      <c r="NPU11" s="521"/>
      <c r="NPY11" s="521"/>
      <c r="NQC11" s="521"/>
      <c r="NQG11" s="521"/>
      <c r="NQK11" s="521"/>
      <c r="NQO11" s="521"/>
      <c r="NQS11" s="521"/>
      <c r="NQW11" s="521"/>
      <c r="NRA11" s="521"/>
      <c r="NRE11" s="521"/>
      <c r="NRI11" s="521"/>
      <c r="NRM11" s="521"/>
      <c r="NRQ11" s="521"/>
      <c r="NRU11" s="521"/>
      <c r="NRY11" s="521"/>
      <c r="NSC11" s="521"/>
      <c r="NSG11" s="521"/>
      <c r="NSK11" s="521"/>
      <c r="NSO11" s="521"/>
      <c r="NSS11" s="521"/>
      <c r="NSW11" s="521"/>
      <c r="NTA11" s="521"/>
      <c r="NTE11" s="521"/>
      <c r="NTI11" s="521"/>
      <c r="NTM11" s="521"/>
      <c r="NTQ11" s="521"/>
      <c r="NTU11" s="521"/>
      <c r="NTY11" s="521"/>
      <c r="NUC11" s="521"/>
      <c r="NUG11" s="521"/>
      <c r="NUK11" s="521"/>
      <c r="NUO11" s="521"/>
      <c r="NUS11" s="521"/>
      <c r="NUW11" s="521"/>
      <c r="NVA11" s="521"/>
      <c r="NVE11" s="521"/>
      <c r="NVI11" s="521"/>
      <c r="NVM11" s="521"/>
      <c r="NVQ11" s="521"/>
      <c r="NVU11" s="521"/>
      <c r="NVY11" s="521"/>
      <c r="NWC11" s="521"/>
      <c r="NWG11" s="521"/>
      <c r="NWK11" s="521"/>
      <c r="NWO11" s="521"/>
      <c r="NWS11" s="521"/>
      <c r="NWW11" s="521"/>
      <c r="NXA11" s="521"/>
      <c r="NXE11" s="521"/>
      <c r="NXI11" s="521"/>
      <c r="NXM11" s="521"/>
      <c r="NXQ11" s="521"/>
      <c r="NXU11" s="521"/>
      <c r="NXY11" s="521"/>
      <c r="NYC11" s="521"/>
      <c r="NYG11" s="521"/>
      <c r="NYK11" s="521"/>
      <c r="NYO11" s="521"/>
      <c r="NYS11" s="521"/>
      <c r="NYW11" s="521"/>
      <c r="NZA11" s="521"/>
      <c r="NZE11" s="521"/>
      <c r="NZI11" s="521"/>
      <c r="NZM11" s="521"/>
      <c r="NZQ11" s="521"/>
      <c r="NZU11" s="521"/>
      <c r="NZY11" s="521"/>
      <c r="OAC11" s="521"/>
      <c r="OAG11" s="521"/>
      <c r="OAK11" s="521"/>
      <c r="OAO11" s="521"/>
      <c r="OAS11" s="521"/>
      <c r="OAW11" s="521"/>
      <c r="OBA11" s="521"/>
      <c r="OBE11" s="521"/>
      <c r="OBI11" s="521"/>
      <c r="OBM11" s="521"/>
      <c r="OBQ11" s="521"/>
      <c r="OBU11" s="521"/>
      <c r="OBY11" s="521"/>
      <c r="OCC11" s="521"/>
      <c r="OCG11" s="521"/>
      <c r="OCK11" s="521"/>
      <c r="OCO11" s="521"/>
      <c r="OCS11" s="521"/>
      <c r="OCW11" s="521"/>
      <c r="ODA11" s="521"/>
      <c r="ODE11" s="521"/>
      <c r="ODI11" s="521"/>
      <c r="ODM11" s="521"/>
      <c r="ODQ11" s="521"/>
      <c r="ODU11" s="521"/>
      <c r="ODY11" s="521"/>
      <c r="OEC11" s="521"/>
      <c r="OEG11" s="521"/>
      <c r="OEK11" s="521"/>
      <c r="OEO11" s="521"/>
      <c r="OES11" s="521"/>
      <c r="OEW11" s="521"/>
      <c r="OFA11" s="521"/>
      <c r="OFE11" s="521"/>
      <c r="OFI11" s="521"/>
      <c r="OFM11" s="521"/>
      <c r="OFQ11" s="521"/>
      <c r="OFU11" s="521"/>
      <c r="OFY11" s="521"/>
      <c r="OGC11" s="521"/>
      <c r="OGG11" s="521"/>
      <c r="OGK11" s="521"/>
      <c r="OGO11" s="521"/>
      <c r="OGS11" s="521"/>
      <c r="OGW11" s="521"/>
      <c r="OHA11" s="521"/>
      <c r="OHE11" s="521"/>
      <c r="OHI11" s="521"/>
      <c r="OHM11" s="521"/>
      <c r="OHQ11" s="521"/>
      <c r="OHU11" s="521"/>
      <c r="OHY11" s="521"/>
      <c r="OIC11" s="521"/>
      <c r="OIG11" s="521"/>
      <c r="OIK11" s="521"/>
      <c r="OIO11" s="521"/>
      <c r="OIS11" s="521"/>
      <c r="OIW11" s="521"/>
      <c r="OJA11" s="521"/>
      <c r="OJE11" s="521"/>
      <c r="OJI11" s="521"/>
      <c r="OJM11" s="521"/>
      <c r="OJQ11" s="521"/>
      <c r="OJU11" s="521"/>
      <c r="OJY11" s="521"/>
      <c r="OKC11" s="521"/>
      <c r="OKG11" s="521"/>
      <c r="OKK11" s="521"/>
      <c r="OKO11" s="521"/>
      <c r="OKS11" s="521"/>
      <c r="OKW11" s="521"/>
      <c r="OLA11" s="521"/>
      <c r="OLE11" s="521"/>
      <c r="OLI11" s="521"/>
      <c r="OLM11" s="521"/>
      <c r="OLQ11" s="521"/>
      <c r="OLU11" s="521"/>
      <c r="OLY11" s="521"/>
      <c r="OMC11" s="521"/>
      <c r="OMG11" s="521"/>
      <c r="OMK11" s="521"/>
      <c r="OMO11" s="521"/>
      <c r="OMS11" s="521"/>
      <c r="OMW11" s="521"/>
      <c r="ONA11" s="521"/>
      <c r="ONE11" s="521"/>
      <c r="ONI11" s="521"/>
      <c r="ONM11" s="521"/>
      <c r="ONQ11" s="521"/>
      <c r="ONU11" s="521"/>
      <c r="ONY11" s="521"/>
      <c r="OOC11" s="521"/>
      <c r="OOG11" s="521"/>
      <c r="OOK11" s="521"/>
      <c r="OOO11" s="521"/>
      <c r="OOS11" s="521"/>
      <c r="OOW11" s="521"/>
      <c r="OPA11" s="521"/>
      <c r="OPE11" s="521"/>
      <c r="OPI11" s="521"/>
      <c r="OPM11" s="521"/>
      <c r="OPQ11" s="521"/>
      <c r="OPU11" s="521"/>
      <c r="OPY11" s="521"/>
      <c r="OQC11" s="521"/>
      <c r="OQG11" s="521"/>
      <c r="OQK11" s="521"/>
      <c r="OQO11" s="521"/>
      <c r="OQS11" s="521"/>
      <c r="OQW11" s="521"/>
      <c r="ORA11" s="521"/>
      <c r="ORE11" s="521"/>
      <c r="ORI11" s="521"/>
      <c r="ORM11" s="521"/>
      <c r="ORQ11" s="521"/>
      <c r="ORU11" s="521"/>
      <c r="ORY11" s="521"/>
      <c r="OSC11" s="521"/>
      <c r="OSG11" s="521"/>
      <c r="OSK11" s="521"/>
      <c r="OSO11" s="521"/>
      <c r="OSS11" s="521"/>
      <c r="OSW11" s="521"/>
      <c r="OTA11" s="521"/>
      <c r="OTE11" s="521"/>
      <c r="OTI11" s="521"/>
      <c r="OTM11" s="521"/>
      <c r="OTQ11" s="521"/>
      <c r="OTU11" s="521"/>
      <c r="OTY11" s="521"/>
      <c r="OUC11" s="521"/>
      <c r="OUG11" s="521"/>
      <c r="OUK11" s="521"/>
      <c r="OUO11" s="521"/>
      <c r="OUS11" s="521"/>
      <c r="OUW11" s="521"/>
      <c r="OVA11" s="521"/>
      <c r="OVE11" s="521"/>
      <c r="OVI11" s="521"/>
      <c r="OVM11" s="521"/>
      <c r="OVQ11" s="521"/>
      <c r="OVU11" s="521"/>
      <c r="OVY11" s="521"/>
      <c r="OWC11" s="521"/>
      <c r="OWG11" s="521"/>
      <c r="OWK11" s="521"/>
      <c r="OWO11" s="521"/>
      <c r="OWS11" s="521"/>
      <c r="OWW11" s="521"/>
      <c r="OXA11" s="521"/>
      <c r="OXE11" s="521"/>
      <c r="OXI11" s="521"/>
      <c r="OXM11" s="521"/>
      <c r="OXQ11" s="521"/>
      <c r="OXU11" s="521"/>
      <c r="OXY11" s="521"/>
      <c r="OYC11" s="521"/>
      <c r="OYG11" s="521"/>
      <c r="OYK11" s="521"/>
      <c r="OYO11" s="521"/>
      <c r="OYS11" s="521"/>
      <c r="OYW11" s="521"/>
      <c r="OZA11" s="521"/>
      <c r="OZE11" s="521"/>
      <c r="OZI11" s="521"/>
      <c r="OZM11" s="521"/>
      <c r="OZQ11" s="521"/>
      <c r="OZU11" s="521"/>
      <c r="OZY11" s="521"/>
      <c r="PAC11" s="521"/>
      <c r="PAG11" s="521"/>
      <c r="PAK11" s="521"/>
      <c r="PAO11" s="521"/>
      <c r="PAS11" s="521"/>
      <c r="PAW11" s="521"/>
      <c r="PBA11" s="521"/>
      <c r="PBE11" s="521"/>
      <c r="PBI11" s="521"/>
      <c r="PBM11" s="521"/>
      <c r="PBQ11" s="521"/>
      <c r="PBU11" s="521"/>
      <c r="PBY11" s="521"/>
      <c r="PCC11" s="521"/>
      <c r="PCG11" s="521"/>
      <c r="PCK11" s="521"/>
      <c r="PCO11" s="521"/>
      <c r="PCS11" s="521"/>
      <c r="PCW11" s="521"/>
      <c r="PDA11" s="521"/>
      <c r="PDE11" s="521"/>
      <c r="PDI11" s="521"/>
      <c r="PDM11" s="521"/>
      <c r="PDQ11" s="521"/>
      <c r="PDU11" s="521"/>
      <c r="PDY11" s="521"/>
      <c r="PEC11" s="521"/>
      <c r="PEG11" s="521"/>
      <c r="PEK11" s="521"/>
      <c r="PEO11" s="521"/>
      <c r="PES11" s="521"/>
      <c r="PEW11" s="521"/>
      <c r="PFA11" s="521"/>
      <c r="PFE11" s="521"/>
      <c r="PFI11" s="521"/>
      <c r="PFM11" s="521"/>
      <c r="PFQ11" s="521"/>
      <c r="PFU11" s="521"/>
      <c r="PFY11" s="521"/>
      <c r="PGC11" s="521"/>
      <c r="PGG11" s="521"/>
      <c r="PGK11" s="521"/>
      <c r="PGO11" s="521"/>
      <c r="PGS11" s="521"/>
      <c r="PGW11" s="521"/>
      <c r="PHA11" s="521"/>
      <c r="PHE11" s="521"/>
      <c r="PHI11" s="521"/>
      <c r="PHM11" s="521"/>
      <c r="PHQ11" s="521"/>
      <c r="PHU11" s="521"/>
      <c r="PHY11" s="521"/>
      <c r="PIC11" s="521"/>
      <c r="PIG11" s="521"/>
      <c r="PIK11" s="521"/>
      <c r="PIO11" s="521"/>
      <c r="PIS11" s="521"/>
      <c r="PIW11" s="521"/>
      <c r="PJA11" s="521"/>
      <c r="PJE11" s="521"/>
      <c r="PJI11" s="521"/>
      <c r="PJM11" s="521"/>
      <c r="PJQ11" s="521"/>
      <c r="PJU11" s="521"/>
      <c r="PJY11" s="521"/>
      <c r="PKC11" s="521"/>
      <c r="PKG11" s="521"/>
      <c r="PKK11" s="521"/>
      <c r="PKO11" s="521"/>
      <c r="PKS11" s="521"/>
      <c r="PKW11" s="521"/>
      <c r="PLA11" s="521"/>
      <c r="PLE11" s="521"/>
      <c r="PLI11" s="521"/>
      <c r="PLM11" s="521"/>
      <c r="PLQ11" s="521"/>
      <c r="PLU11" s="521"/>
      <c r="PLY11" s="521"/>
      <c r="PMC11" s="521"/>
      <c r="PMG11" s="521"/>
      <c r="PMK11" s="521"/>
      <c r="PMO11" s="521"/>
      <c r="PMS11" s="521"/>
      <c r="PMW11" s="521"/>
      <c r="PNA11" s="521"/>
      <c r="PNE11" s="521"/>
      <c r="PNI11" s="521"/>
      <c r="PNM11" s="521"/>
      <c r="PNQ11" s="521"/>
      <c r="PNU11" s="521"/>
      <c r="PNY11" s="521"/>
      <c r="POC11" s="521"/>
      <c r="POG11" s="521"/>
      <c r="POK11" s="521"/>
      <c r="POO11" s="521"/>
      <c r="POS11" s="521"/>
      <c r="POW11" s="521"/>
      <c r="PPA11" s="521"/>
      <c r="PPE11" s="521"/>
      <c r="PPI11" s="521"/>
      <c r="PPM11" s="521"/>
      <c r="PPQ11" s="521"/>
      <c r="PPU11" s="521"/>
      <c r="PPY11" s="521"/>
      <c r="PQC11" s="521"/>
      <c r="PQG11" s="521"/>
      <c r="PQK11" s="521"/>
      <c r="PQO11" s="521"/>
      <c r="PQS11" s="521"/>
      <c r="PQW11" s="521"/>
      <c r="PRA11" s="521"/>
      <c r="PRE11" s="521"/>
      <c r="PRI11" s="521"/>
      <c r="PRM11" s="521"/>
      <c r="PRQ11" s="521"/>
      <c r="PRU11" s="521"/>
      <c r="PRY11" s="521"/>
      <c r="PSC11" s="521"/>
      <c r="PSG11" s="521"/>
      <c r="PSK11" s="521"/>
      <c r="PSO11" s="521"/>
      <c r="PSS11" s="521"/>
      <c r="PSW11" s="521"/>
      <c r="PTA11" s="521"/>
      <c r="PTE11" s="521"/>
      <c r="PTI11" s="521"/>
      <c r="PTM11" s="521"/>
      <c r="PTQ11" s="521"/>
      <c r="PTU11" s="521"/>
      <c r="PTY11" s="521"/>
      <c r="PUC11" s="521"/>
      <c r="PUG11" s="521"/>
      <c r="PUK11" s="521"/>
      <c r="PUO11" s="521"/>
      <c r="PUS11" s="521"/>
      <c r="PUW11" s="521"/>
      <c r="PVA11" s="521"/>
      <c r="PVE11" s="521"/>
      <c r="PVI11" s="521"/>
      <c r="PVM11" s="521"/>
      <c r="PVQ11" s="521"/>
      <c r="PVU11" s="521"/>
      <c r="PVY11" s="521"/>
      <c r="PWC11" s="521"/>
      <c r="PWG11" s="521"/>
      <c r="PWK11" s="521"/>
      <c r="PWO11" s="521"/>
      <c r="PWS11" s="521"/>
      <c r="PWW11" s="521"/>
      <c r="PXA11" s="521"/>
      <c r="PXE11" s="521"/>
      <c r="PXI11" s="521"/>
      <c r="PXM11" s="521"/>
      <c r="PXQ11" s="521"/>
      <c r="PXU11" s="521"/>
      <c r="PXY11" s="521"/>
      <c r="PYC11" s="521"/>
      <c r="PYG11" s="521"/>
      <c r="PYK11" s="521"/>
      <c r="PYO11" s="521"/>
      <c r="PYS11" s="521"/>
      <c r="PYW11" s="521"/>
      <c r="PZA11" s="521"/>
      <c r="PZE11" s="521"/>
      <c r="PZI11" s="521"/>
      <c r="PZM11" s="521"/>
      <c r="PZQ11" s="521"/>
      <c r="PZU11" s="521"/>
      <c r="PZY11" s="521"/>
      <c r="QAC11" s="521"/>
      <c r="QAG11" s="521"/>
      <c r="QAK11" s="521"/>
      <c r="QAO11" s="521"/>
      <c r="QAS11" s="521"/>
      <c r="QAW11" s="521"/>
      <c r="QBA11" s="521"/>
      <c r="QBE11" s="521"/>
      <c r="QBI11" s="521"/>
      <c r="QBM11" s="521"/>
      <c r="QBQ11" s="521"/>
      <c r="QBU11" s="521"/>
      <c r="QBY11" s="521"/>
      <c r="QCC11" s="521"/>
      <c r="QCG11" s="521"/>
      <c r="QCK11" s="521"/>
      <c r="QCO11" s="521"/>
      <c r="QCS11" s="521"/>
      <c r="QCW11" s="521"/>
      <c r="QDA11" s="521"/>
      <c r="QDE11" s="521"/>
      <c r="QDI11" s="521"/>
      <c r="QDM11" s="521"/>
      <c r="QDQ11" s="521"/>
      <c r="QDU11" s="521"/>
      <c r="QDY11" s="521"/>
      <c r="QEC11" s="521"/>
      <c r="QEG11" s="521"/>
      <c r="QEK11" s="521"/>
      <c r="QEO11" s="521"/>
      <c r="QES11" s="521"/>
      <c r="QEW11" s="521"/>
      <c r="QFA11" s="521"/>
      <c r="QFE11" s="521"/>
      <c r="QFI11" s="521"/>
      <c r="QFM11" s="521"/>
      <c r="QFQ11" s="521"/>
      <c r="QFU11" s="521"/>
      <c r="QFY11" s="521"/>
      <c r="QGC11" s="521"/>
      <c r="QGG11" s="521"/>
      <c r="QGK11" s="521"/>
      <c r="QGO11" s="521"/>
      <c r="QGS11" s="521"/>
      <c r="QGW11" s="521"/>
      <c r="QHA11" s="521"/>
      <c r="QHE11" s="521"/>
      <c r="QHI11" s="521"/>
      <c r="QHM11" s="521"/>
      <c r="QHQ11" s="521"/>
      <c r="QHU11" s="521"/>
      <c r="QHY11" s="521"/>
      <c r="QIC11" s="521"/>
      <c r="QIG11" s="521"/>
      <c r="QIK11" s="521"/>
      <c r="QIO11" s="521"/>
      <c r="QIS11" s="521"/>
      <c r="QIW11" s="521"/>
      <c r="QJA11" s="521"/>
      <c r="QJE11" s="521"/>
      <c r="QJI11" s="521"/>
      <c r="QJM11" s="521"/>
      <c r="QJQ11" s="521"/>
      <c r="QJU11" s="521"/>
      <c r="QJY11" s="521"/>
      <c r="QKC11" s="521"/>
      <c r="QKG11" s="521"/>
      <c r="QKK11" s="521"/>
      <c r="QKO11" s="521"/>
      <c r="QKS11" s="521"/>
      <c r="QKW11" s="521"/>
      <c r="QLA11" s="521"/>
      <c r="QLE11" s="521"/>
      <c r="QLI11" s="521"/>
      <c r="QLM11" s="521"/>
      <c r="QLQ11" s="521"/>
      <c r="QLU11" s="521"/>
      <c r="QLY11" s="521"/>
      <c r="QMC11" s="521"/>
      <c r="QMG11" s="521"/>
      <c r="QMK11" s="521"/>
      <c r="QMO11" s="521"/>
      <c r="QMS11" s="521"/>
      <c r="QMW11" s="521"/>
      <c r="QNA11" s="521"/>
      <c r="QNE11" s="521"/>
      <c r="QNI11" s="521"/>
      <c r="QNM11" s="521"/>
      <c r="QNQ11" s="521"/>
      <c r="QNU11" s="521"/>
      <c r="QNY11" s="521"/>
      <c r="QOC11" s="521"/>
      <c r="QOG11" s="521"/>
      <c r="QOK11" s="521"/>
      <c r="QOO11" s="521"/>
      <c r="QOS11" s="521"/>
      <c r="QOW11" s="521"/>
      <c r="QPA11" s="521"/>
      <c r="QPE11" s="521"/>
      <c r="QPI11" s="521"/>
      <c r="QPM11" s="521"/>
      <c r="QPQ11" s="521"/>
      <c r="QPU11" s="521"/>
      <c r="QPY11" s="521"/>
      <c r="QQC11" s="521"/>
      <c r="QQG11" s="521"/>
      <c r="QQK11" s="521"/>
      <c r="QQO11" s="521"/>
      <c r="QQS11" s="521"/>
      <c r="QQW11" s="521"/>
      <c r="QRA11" s="521"/>
      <c r="QRE11" s="521"/>
      <c r="QRI11" s="521"/>
      <c r="QRM11" s="521"/>
      <c r="QRQ11" s="521"/>
      <c r="QRU11" s="521"/>
      <c r="QRY11" s="521"/>
      <c r="QSC11" s="521"/>
      <c r="QSG11" s="521"/>
      <c r="QSK11" s="521"/>
      <c r="QSO11" s="521"/>
      <c r="QSS11" s="521"/>
      <c r="QSW11" s="521"/>
      <c r="QTA11" s="521"/>
      <c r="QTE11" s="521"/>
      <c r="QTI11" s="521"/>
      <c r="QTM11" s="521"/>
      <c r="QTQ11" s="521"/>
      <c r="QTU11" s="521"/>
      <c r="QTY11" s="521"/>
      <c r="QUC11" s="521"/>
      <c r="QUG11" s="521"/>
      <c r="QUK11" s="521"/>
      <c r="QUO11" s="521"/>
      <c r="QUS11" s="521"/>
      <c r="QUW11" s="521"/>
      <c r="QVA11" s="521"/>
      <c r="QVE11" s="521"/>
      <c r="QVI11" s="521"/>
      <c r="QVM11" s="521"/>
      <c r="QVQ11" s="521"/>
      <c r="QVU11" s="521"/>
      <c r="QVY11" s="521"/>
      <c r="QWC11" s="521"/>
      <c r="QWG11" s="521"/>
      <c r="QWK11" s="521"/>
      <c r="QWO11" s="521"/>
      <c r="QWS11" s="521"/>
      <c r="QWW11" s="521"/>
      <c r="QXA11" s="521"/>
      <c r="QXE11" s="521"/>
      <c r="QXI11" s="521"/>
      <c r="QXM11" s="521"/>
      <c r="QXQ11" s="521"/>
      <c r="QXU11" s="521"/>
      <c r="QXY11" s="521"/>
      <c r="QYC11" s="521"/>
      <c r="QYG11" s="521"/>
      <c r="QYK11" s="521"/>
      <c r="QYO11" s="521"/>
      <c r="QYS11" s="521"/>
      <c r="QYW11" s="521"/>
      <c r="QZA11" s="521"/>
      <c r="QZE11" s="521"/>
      <c r="QZI11" s="521"/>
      <c r="QZM11" s="521"/>
      <c r="QZQ11" s="521"/>
      <c r="QZU11" s="521"/>
      <c r="QZY11" s="521"/>
      <c r="RAC11" s="521"/>
      <c r="RAG11" s="521"/>
      <c r="RAK11" s="521"/>
      <c r="RAO11" s="521"/>
      <c r="RAS11" s="521"/>
      <c r="RAW11" s="521"/>
      <c r="RBA11" s="521"/>
      <c r="RBE11" s="521"/>
      <c r="RBI11" s="521"/>
      <c r="RBM11" s="521"/>
      <c r="RBQ11" s="521"/>
      <c r="RBU11" s="521"/>
      <c r="RBY11" s="521"/>
      <c r="RCC11" s="521"/>
      <c r="RCG11" s="521"/>
      <c r="RCK11" s="521"/>
      <c r="RCO11" s="521"/>
      <c r="RCS11" s="521"/>
      <c r="RCW11" s="521"/>
      <c r="RDA11" s="521"/>
      <c r="RDE11" s="521"/>
      <c r="RDI11" s="521"/>
      <c r="RDM11" s="521"/>
      <c r="RDQ11" s="521"/>
      <c r="RDU11" s="521"/>
      <c r="RDY11" s="521"/>
      <c r="REC11" s="521"/>
      <c r="REG11" s="521"/>
      <c r="REK11" s="521"/>
      <c r="REO11" s="521"/>
      <c r="RES11" s="521"/>
      <c r="REW11" s="521"/>
      <c r="RFA11" s="521"/>
      <c r="RFE11" s="521"/>
      <c r="RFI11" s="521"/>
      <c r="RFM11" s="521"/>
      <c r="RFQ11" s="521"/>
      <c r="RFU11" s="521"/>
      <c r="RFY11" s="521"/>
      <c r="RGC11" s="521"/>
      <c r="RGG11" s="521"/>
      <c r="RGK11" s="521"/>
      <c r="RGO11" s="521"/>
      <c r="RGS11" s="521"/>
      <c r="RGW11" s="521"/>
      <c r="RHA11" s="521"/>
      <c r="RHE11" s="521"/>
      <c r="RHI11" s="521"/>
      <c r="RHM11" s="521"/>
      <c r="RHQ11" s="521"/>
      <c r="RHU11" s="521"/>
      <c r="RHY11" s="521"/>
      <c r="RIC11" s="521"/>
      <c r="RIG11" s="521"/>
      <c r="RIK11" s="521"/>
      <c r="RIO11" s="521"/>
      <c r="RIS11" s="521"/>
      <c r="RIW11" s="521"/>
      <c r="RJA11" s="521"/>
      <c r="RJE11" s="521"/>
      <c r="RJI11" s="521"/>
      <c r="RJM11" s="521"/>
      <c r="RJQ11" s="521"/>
      <c r="RJU11" s="521"/>
      <c r="RJY11" s="521"/>
      <c r="RKC11" s="521"/>
      <c r="RKG11" s="521"/>
      <c r="RKK11" s="521"/>
      <c r="RKO11" s="521"/>
      <c r="RKS11" s="521"/>
      <c r="RKW11" s="521"/>
      <c r="RLA11" s="521"/>
      <c r="RLE11" s="521"/>
      <c r="RLI11" s="521"/>
      <c r="RLM11" s="521"/>
      <c r="RLQ11" s="521"/>
      <c r="RLU11" s="521"/>
      <c r="RLY11" s="521"/>
      <c r="RMC11" s="521"/>
      <c r="RMG11" s="521"/>
      <c r="RMK11" s="521"/>
      <c r="RMO11" s="521"/>
      <c r="RMS11" s="521"/>
      <c r="RMW11" s="521"/>
      <c r="RNA11" s="521"/>
      <c r="RNE11" s="521"/>
      <c r="RNI11" s="521"/>
      <c r="RNM11" s="521"/>
      <c r="RNQ11" s="521"/>
      <c r="RNU11" s="521"/>
      <c r="RNY11" s="521"/>
      <c r="ROC11" s="521"/>
      <c r="ROG11" s="521"/>
      <c r="ROK11" s="521"/>
      <c r="ROO11" s="521"/>
      <c r="ROS11" s="521"/>
      <c r="ROW11" s="521"/>
      <c r="RPA11" s="521"/>
      <c r="RPE11" s="521"/>
      <c r="RPI11" s="521"/>
      <c r="RPM11" s="521"/>
      <c r="RPQ11" s="521"/>
      <c r="RPU11" s="521"/>
      <c r="RPY11" s="521"/>
      <c r="RQC11" s="521"/>
      <c r="RQG11" s="521"/>
      <c r="RQK11" s="521"/>
      <c r="RQO11" s="521"/>
      <c r="RQS11" s="521"/>
      <c r="RQW11" s="521"/>
      <c r="RRA11" s="521"/>
      <c r="RRE11" s="521"/>
      <c r="RRI11" s="521"/>
      <c r="RRM11" s="521"/>
      <c r="RRQ11" s="521"/>
      <c r="RRU11" s="521"/>
      <c r="RRY11" s="521"/>
      <c r="RSC11" s="521"/>
      <c r="RSG11" s="521"/>
      <c r="RSK11" s="521"/>
      <c r="RSO11" s="521"/>
      <c r="RSS11" s="521"/>
      <c r="RSW11" s="521"/>
      <c r="RTA11" s="521"/>
      <c r="RTE11" s="521"/>
      <c r="RTI11" s="521"/>
      <c r="RTM11" s="521"/>
      <c r="RTQ11" s="521"/>
      <c r="RTU11" s="521"/>
      <c r="RTY11" s="521"/>
      <c r="RUC11" s="521"/>
      <c r="RUG11" s="521"/>
      <c r="RUK11" s="521"/>
      <c r="RUO11" s="521"/>
      <c r="RUS11" s="521"/>
      <c r="RUW11" s="521"/>
      <c r="RVA11" s="521"/>
      <c r="RVE11" s="521"/>
      <c r="RVI11" s="521"/>
      <c r="RVM11" s="521"/>
      <c r="RVQ11" s="521"/>
      <c r="RVU11" s="521"/>
      <c r="RVY11" s="521"/>
      <c r="RWC11" s="521"/>
      <c r="RWG11" s="521"/>
      <c r="RWK11" s="521"/>
      <c r="RWO11" s="521"/>
      <c r="RWS11" s="521"/>
      <c r="RWW11" s="521"/>
      <c r="RXA11" s="521"/>
      <c r="RXE11" s="521"/>
      <c r="RXI11" s="521"/>
      <c r="RXM11" s="521"/>
      <c r="RXQ11" s="521"/>
      <c r="RXU11" s="521"/>
      <c r="RXY11" s="521"/>
      <c r="RYC11" s="521"/>
      <c r="RYG11" s="521"/>
      <c r="RYK11" s="521"/>
      <c r="RYO11" s="521"/>
      <c r="RYS11" s="521"/>
      <c r="RYW11" s="521"/>
      <c r="RZA11" s="521"/>
      <c r="RZE11" s="521"/>
      <c r="RZI11" s="521"/>
      <c r="RZM11" s="521"/>
      <c r="RZQ11" s="521"/>
      <c r="RZU11" s="521"/>
      <c r="RZY11" s="521"/>
      <c r="SAC11" s="521"/>
      <c r="SAG11" s="521"/>
      <c r="SAK11" s="521"/>
      <c r="SAO11" s="521"/>
      <c r="SAS11" s="521"/>
      <c r="SAW11" s="521"/>
      <c r="SBA11" s="521"/>
      <c r="SBE11" s="521"/>
      <c r="SBI11" s="521"/>
      <c r="SBM11" s="521"/>
      <c r="SBQ11" s="521"/>
      <c r="SBU11" s="521"/>
      <c r="SBY11" s="521"/>
      <c r="SCC11" s="521"/>
      <c r="SCG11" s="521"/>
      <c r="SCK11" s="521"/>
      <c r="SCO11" s="521"/>
      <c r="SCS11" s="521"/>
      <c r="SCW11" s="521"/>
      <c r="SDA11" s="521"/>
      <c r="SDE11" s="521"/>
      <c r="SDI11" s="521"/>
      <c r="SDM11" s="521"/>
      <c r="SDQ11" s="521"/>
      <c r="SDU11" s="521"/>
      <c r="SDY11" s="521"/>
      <c r="SEC11" s="521"/>
      <c r="SEG11" s="521"/>
      <c r="SEK11" s="521"/>
      <c r="SEO11" s="521"/>
      <c r="SES11" s="521"/>
      <c r="SEW11" s="521"/>
      <c r="SFA11" s="521"/>
      <c r="SFE11" s="521"/>
      <c r="SFI11" s="521"/>
      <c r="SFM11" s="521"/>
      <c r="SFQ11" s="521"/>
      <c r="SFU11" s="521"/>
      <c r="SFY11" s="521"/>
      <c r="SGC11" s="521"/>
      <c r="SGG11" s="521"/>
      <c r="SGK11" s="521"/>
      <c r="SGO11" s="521"/>
      <c r="SGS11" s="521"/>
      <c r="SGW11" s="521"/>
      <c r="SHA11" s="521"/>
      <c r="SHE11" s="521"/>
      <c r="SHI11" s="521"/>
      <c r="SHM11" s="521"/>
      <c r="SHQ11" s="521"/>
      <c r="SHU11" s="521"/>
      <c r="SHY11" s="521"/>
      <c r="SIC11" s="521"/>
      <c r="SIG11" s="521"/>
      <c r="SIK11" s="521"/>
      <c r="SIO11" s="521"/>
      <c r="SIS11" s="521"/>
      <c r="SIW11" s="521"/>
      <c r="SJA11" s="521"/>
      <c r="SJE11" s="521"/>
      <c r="SJI11" s="521"/>
      <c r="SJM11" s="521"/>
      <c r="SJQ11" s="521"/>
      <c r="SJU11" s="521"/>
      <c r="SJY11" s="521"/>
      <c r="SKC11" s="521"/>
      <c r="SKG11" s="521"/>
      <c r="SKK11" s="521"/>
      <c r="SKO11" s="521"/>
      <c r="SKS11" s="521"/>
      <c r="SKW11" s="521"/>
      <c r="SLA11" s="521"/>
      <c r="SLE11" s="521"/>
      <c r="SLI11" s="521"/>
      <c r="SLM11" s="521"/>
      <c r="SLQ11" s="521"/>
      <c r="SLU11" s="521"/>
      <c r="SLY11" s="521"/>
      <c r="SMC11" s="521"/>
      <c r="SMG11" s="521"/>
      <c r="SMK11" s="521"/>
      <c r="SMO11" s="521"/>
      <c r="SMS11" s="521"/>
      <c r="SMW11" s="521"/>
      <c r="SNA11" s="521"/>
      <c r="SNE11" s="521"/>
      <c r="SNI11" s="521"/>
      <c r="SNM11" s="521"/>
      <c r="SNQ11" s="521"/>
      <c r="SNU11" s="521"/>
      <c r="SNY11" s="521"/>
      <c r="SOC11" s="521"/>
      <c r="SOG11" s="521"/>
      <c r="SOK11" s="521"/>
      <c r="SOO11" s="521"/>
      <c r="SOS11" s="521"/>
      <c r="SOW11" s="521"/>
      <c r="SPA11" s="521"/>
      <c r="SPE11" s="521"/>
      <c r="SPI11" s="521"/>
      <c r="SPM11" s="521"/>
      <c r="SPQ11" s="521"/>
      <c r="SPU11" s="521"/>
      <c r="SPY11" s="521"/>
      <c r="SQC11" s="521"/>
      <c r="SQG11" s="521"/>
      <c r="SQK11" s="521"/>
      <c r="SQO11" s="521"/>
      <c r="SQS11" s="521"/>
      <c r="SQW11" s="521"/>
      <c r="SRA11" s="521"/>
      <c r="SRE11" s="521"/>
      <c r="SRI11" s="521"/>
      <c r="SRM11" s="521"/>
      <c r="SRQ11" s="521"/>
      <c r="SRU11" s="521"/>
      <c r="SRY11" s="521"/>
      <c r="SSC11" s="521"/>
      <c r="SSG11" s="521"/>
      <c r="SSK11" s="521"/>
      <c r="SSO11" s="521"/>
      <c r="SSS11" s="521"/>
      <c r="SSW11" s="521"/>
      <c r="STA11" s="521"/>
      <c r="STE11" s="521"/>
      <c r="STI11" s="521"/>
      <c r="STM11" s="521"/>
      <c r="STQ11" s="521"/>
      <c r="STU11" s="521"/>
      <c r="STY11" s="521"/>
      <c r="SUC11" s="521"/>
      <c r="SUG11" s="521"/>
      <c r="SUK11" s="521"/>
      <c r="SUO11" s="521"/>
      <c r="SUS11" s="521"/>
      <c r="SUW11" s="521"/>
      <c r="SVA11" s="521"/>
      <c r="SVE11" s="521"/>
      <c r="SVI11" s="521"/>
      <c r="SVM11" s="521"/>
      <c r="SVQ11" s="521"/>
      <c r="SVU11" s="521"/>
      <c r="SVY11" s="521"/>
      <c r="SWC11" s="521"/>
      <c r="SWG11" s="521"/>
      <c r="SWK11" s="521"/>
      <c r="SWO11" s="521"/>
      <c r="SWS11" s="521"/>
      <c r="SWW11" s="521"/>
      <c r="SXA11" s="521"/>
      <c r="SXE11" s="521"/>
      <c r="SXI11" s="521"/>
      <c r="SXM11" s="521"/>
      <c r="SXQ11" s="521"/>
      <c r="SXU11" s="521"/>
      <c r="SXY11" s="521"/>
      <c r="SYC11" s="521"/>
      <c r="SYG11" s="521"/>
      <c r="SYK11" s="521"/>
      <c r="SYO11" s="521"/>
      <c r="SYS11" s="521"/>
      <c r="SYW11" s="521"/>
      <c r="SZA11" s="521"/>
      <c r="SZE11" s="521"/>
      <c r="SZI11" s="521"/>
      <c r="SZM11" s="521"/>
      <c r="SZQ11" s="521"/>
      <c r="SZU11" s="521"/>
      <c r="SZY11" s="521"/>
      <c r="TAC11" s="521"/>
      <c r="TAG11" s="521"/>
      <c r="TAK11" s="521"/>
      <c r="TAO11" s="521"/>
      <c r="TAS11" s="521"/>
      <c r="TAW11" s="521"/>
      <c r="TBA11" s="521"/>
      <c r="TBE11" s="521"/>
      <c r="TBI11" s="521"/>
      <c r="TBM11" s="521"/>
      <c r="TBQ11" s="521"/>
      <c r="TBU11" s="521"/>
      <c r="TBY11" s="521"/>
      <c r="TCC11" s="521"/>
      <c r="TCG11" s="521"/>
      <c r="TCK11" s="521"/>
      <c r="TCO11" s="521"/>
      <c r="TCS11" s="521"/>
      <c r="TCW11" s="521"/>
      <c r="TDA11" s="521"/>
      <c r="TDE11" s="521"/>
      <c r="TDI11" s="521"/>
      <c r="TDM11" s="521"/>
      <c r="TDQ11" s="521"/>
      <c r="TDU11" s="521"/>
      <c r="TDY11" s="521"/>
      <c r="TEC11" s="521"/>
      <c r="TEG11" s="521"/>
      <c r="TEK11" s="521"/>
      <c r="TEO11" s="521"/>
      <c r="TES11" s="521"/>
      <c r="TEW11" s="521"/>
      <c r="TFA11" s="521"/>
      <c r="TFE11" s="521"/>
      <c r="TFI11" s="521"/>
      <c r="TFM11" s="521"/>
      <c r="TFQ11" s="521"/>
      <c r="TFU11" s="521"/>
      <c r="TFY11" s="521"/>
      <c r="TGC11" s="521"/>
      <c r="TGG11" s="521"/>
      <c r="TGK11" s="521"/>
      <c r="TGO11" s="521"/>
      <c r="TGS11" s="521"/>
      <c r="TGW11" s="521"/>
      <c r="THA11" s="521"/>
      <c r="THE11" s="521"/>
      <c r="THI11" s="521"/>
      <c r="THM11" s="521"/>
      <c r="THQ11" s="521"/>
      <c r="THU11" s="521"/>
      <c r="THY11" s="521"/>
      <c r="TIC11" s="521"/>
      <c r="TIG11" s="521"/>
      <c r="TIK11" s="521"/>
      <c r="TIO11" s="521"/>
      <c r="TIS11" s="521"/>
      <c r="TIW11" s="521"/>
      <c r="TJA11" s="521"/>
      <c r="TJE11" s="521"/>
      <c r="TJI11" s="521"/>
      <c r="TJM11" s="521"/>
      <c r="TJQ11" s="521"/>
      <c r="TJU11" s="521"/>
      <c r="TJY11" s="521"/>
      <c r="TKC11" s="521"/>
      <c r="TKG11" s="521"/>
      <c r="TKK11" s="521"/>
      <c r="TKO11" s="521"/>
      <c r="TKS11" s="521"/>
      <c r="TKW11" s="521"/>
      <c r="TLA11" s="521"/>
      <c r="TLE11" s="521"/>
      <c r="TLI11" s="521"/>
      <c r="TLM11" s="521"/>
      <c r="TLQ11" s="521"/>
      <c r="TLU11" s="521"/>
      <c r="TLY11" s="521"/>
      <c r="TMC11" s="521"/>
      <c r="TMG11" s="521"/>
      <c r="TMK11" s="521"/>
      <c r="TMO11" s="521"/>
      <c r="TMS11" s="521"/>
      <c r="TMW11" s="521"/>
      <c r="TNA11" s="521"/>
      <c r="TNE11" s="521"/>
      <c r="TNI11" s="521"/>
      <c r="TNM11" s="521"/>
      <c r="TNQ11" s="521"/>
      <c r="TNU11" s="521"/>
      <c r="TNY11" s="521"/>
      <c r="TOC11" s="521"/>
      <c r="TOG11" s="521"/>
      <c r="TOK11" s="521"/>
      <c r="TOO11" s="521"/>
      <c r="TOS11" s="521"/>
      <c r="TOW11" s="521"/>
      <c r="TPA11" s="521"/>
      <c r="TPE11" s="521"/>
      <c r="TPI11" s="521"/>
      <c r="TPM11" s="521"/>
      <c r="TPQ11" s="521"/>
      <c r="TPU11" s="521"/>
      <c r="TPY11" s="521"/>
      <c r="TQC11" s="521"/>
      <c r="TQG11" s="521"/>
      <c r="TQK11" s="521"/>
      <c r="TQO11" s="521"/>
      <c r="TQS11" s="521"/>
      <c r="TQW11" s="521"/>
      <c r="TRA11" s="521"/>
      <c r="TRE11" s="521"/>
      <c r="TRI11" s="521"/>
      <c r="TRM11" s="521"/>
      <c r="TRQ11" s="521"/>
      <c r="TRU11" s="521"/>
      <c r="TRY11" s="521"/>
      <c r="TSC11" s="521"/>
      <c r="TSG11" s="521"/>
      <c r="TSK11" s="521"/>
      <c r="TSO11" s="521"/>
      <c r="TSS11" s="521"/>
      <c r="TSW11" s="521"/>
      <c r="TTA11" s="521"/>
      <c r="TTE11" s="521"/>
      <c r="TTI11" s="521"/>
      <c r="TTM11" s="521"/>
      <c r="TTQ11" s="521"/>
      <c r="TTU11" s="521"/>
      <c r="TTY11" s="521"/>
      <c r="TUC11" s="521"/>
      <c r="TUG11" s="521"/>
      <c r="TUK11" s="521"/>
      <c r="TUO11" s="521"/>
      <c r="TUS11" s="521"/>
      <c r="TUW11" s="521"/>
      <c r="TVA11" s="521"/>
      <c r="TVE11" s="521"/>
      <c r="TVI11" s="521"/>
      <c r="TVM11" s="521"/>
      <c r="TVQ11" s="521"/>
      <c r="TVU11" s="521"/>
      <c r="TVY11" s="521"/>
      <c r="TWC11" s="521"/>
      <c r="TWG11" s="521"/>
      <c r="TWK11" s="521"/>
      <c r="TWO11" s="521"/>
      <c r="TWS11" s="521"/>
      <c r="TWW11" s="521"/>
      <c r="TXA11" s="521"/>
      <c r="TXE11" s="521"/>
      <c r="TXI11" s="521"/>
      <c r="TXM11" s="521"/>
      <c r="TXQ11" s="521"/>
      <c r="TXU11" s="521"/>
      <c r="TXY11" s="521"/>
      <c r="TYC11" s="521"/>
      <c r="TYG11" s="521"/>
      <c r="TYK11" s="521"/>
      <c r="TYO11" s="521"/>
      <c r="TYS11" s="521"/>
      <c r="TYW11" s="521"/>
      <c r="TZA11" s="521"/>
      <c r="TZE11" s="521"/>
      <c r="TZI11" s="521"/>
      <c r="TZM11" s="521"/>
      <c r="TZQ11" s="521"/>
      <c r="TZU11" s="521"/>
      <c r="TZY11" s="521"/>
      <c r="UAC11" s="521"/>
      <c r="UAG11" s="521"/>
      <c r="UAK11" s="521"/>
      <c r="UAO11" s="521"/>
      <c r="UAS11" s="521"/>
      <c r="UAW11" s="521"/>
      <c r="UBA11" s="521"/>
      <c r="UBE11" s="521"/>
      <c r="UBI11" s="521"/>
      <c r="UBM11" s="521"/>
      <c r="UBQ11" s="521"/>
      <c r="UBU11" s="521"/>
      <c r="UBY11" s="521"/>
      <c r="UCC11" s="521"/>
      <c r="UCG11" s="521"/>
      <c r="UCK11" s="521"/>
      <c r="UCO11" s="521"/>
      <c r="UCS11" s="521"/>
      <c r="UCW11" s="521"/>
      <c r="UDA11" s="521"/>
      <c r="UDE11" s="521"/>
      <c r="UDI11" s="521"/>
      <c r="UDM11" s="521"/>
      <c r="UDQ11" s="521"/>
      <c r="UDU11" s="521"/>
      <c r="UDY11" s="521"/>
      <c r="UEC11" s="521"/>
      <c r="UEG11" s="521"/>
      <c r="UEK11" s="521"/>
      <c r="UEO11" s="521"/>
      <c r="UES11" s="521"/>
      <c r="UEW11" s="521"/>
      <c r="UFA11" s="521"/>
      <c r="UFE11" s="521"/>
      <c r="UFI11" s="521"/>
      <c r="UFM11" s="521"/>
      <c r="UFQ11" s="521"/>
      <c r="UFU11" s="521"/>
      <c r="UFY11" s="521"/>
      <c r="UGC11" s="521"/>
      <c r="UGG11" s="521"/>
      <c r="UGK11" s="521"/>
      <c r="UGO11" s="521"/>
      <c r="UGS11" s="521"/>
      <c r="UGW11" s="521"/>
      <c r="UHA11" s="521"/>
      <c r="UHE11" s="521"/>
      <c r="UHI11" s="521"/>
      <c r="UHM11" s="521"/>
      <c r="UHQ11" s="521"/>
      <c r="UHU11" s="521"/>
      <c r="UHY11" s="521"/>
      <c r="UIC11" s="521"/>
      <c r="UIG11" s="521"/>
      <c r="UIK11" s="521"/>
      <c r="UIO11" s="521"/>
      <c r="UIS11" s="521"/>
      <c r="UIW11" s="521"/>
      <c r="UJA11" s="521"/>
      <c r="UJE11" s="521"/>
      <c r="UJI11" s="521"/>
      <c r="UJM11" s="521"/>
      <c r="UJQ11" s="521"/>
      <c r="UJU11" s="521"/>
      <c r="UJY11" s="521"/>
      <c r="UKC11" s="521"/>
      <c r="UKG11" s="521"/>
      <c r="UKK11" s="521"/>
      <c r="UKO11" s="521"/>
      <c r="UKS11" s="521"/>
      <c r="UKW11" s="521"/>
      <c r="ULA11" s="521"/>
      <c r="ULE11" s="521"/>
      <c r="ULI11" s="521"/>
      <c r="ULM11" s="521"/>
      <c r="ULQ11" s="521"/>
      <c r="ULU11" s="521"/>
      <c r="ULY11" s="521"/>
      <c r="UMC11" s="521"/>
      <c r="UMG11" s="521"/>
      <c r="UMK11" s="521"/>
      <c r="UMO11" s="521"/>
      <c r="UMS11" s="521"/>
      <c r="UMW11" s="521"/>
      <c r="UNA11" s="521"/>
      <c r="UNE11" s="521"/>
      <c r="UNI11" s="521"/>
      <c r="UNM11" s="521"/>
      <c r="UNQ11" s="521"/>
      <c r="UNU11" s="521"/>
      <c r="UNY11" s="521"/>
      <c r="UOC11" s="521"/>
      <c r="UOG11" s="521"/>
      <c r="UOK11" s="521"/>
      <c r="UOO11" s="521"/>
      <c r="UOS11" s="521"/>
      <c r="UOW11" s="521"/>
      <c r="UPA11" s="521"/>
      <c r="UPE11" s="521"/>
      <c r="UPI11" s="521"/>
      <c r="UPM11" s="521"/>
      <c r="UPQ11" s="521"/>
      <c r="UPU11" s="521"/>
      <c r="UPY11" s="521"/>
      <c r="UQC11" s="521"/>
      <c r="UQG11" s="521"/>
      <c r="UQK11" s="521"/>
      <c r="UQO11" s="521"/>
      <c r="UQS11" s="521"/>
      <c r="UQW11" s="521"/>
      <c r="URA11" s="521"/>
      <c r="URE11" s="521"/>
      <c r="URI11" s="521"/>
      <c r="URM11" s="521"/>
      <c r="URQ11" s="521"/>
      <c r="URU11" s="521"/>
      <c r="URY11" s="521"/>
      <c r="USC11" s="521"/>
      <c r="USG11" s="521"/>
      <c r="USK11" s="521"/>
      <c r="USO11" s="521"/>
      <c r="USS11" s="521"/>
      <c r="USW11" s="521"/>
      <c r="UTA11" s="521"/>
      <c r="UTE11" s="521"/>
      <c r="UTI11" s="521"/>
      <c r="UTM11" s="521"/>
      <c r="UTQ11" s="521"/>
      <c r="UTU11" s="521"/>
      <c r="UTY11" s="521"/>
      <c r="UUC11" s="521"/>
      <c r="UUG11" s="521"/>
      <c r="UUK11" s="521"/>
      <c r="UUO11" s="521"/>
      <c r="UUS11" s="521"/>
      <c r="UUW11" s="521"/>
      <c r="UVA11" s="521"/>
      <c r="UVE11" s="521"/>
      <c r="UVI11" s="521"/>
      <c r="UVM11" s="521"/>
      <c r="UVQ11" s="521"/>
      <c r="UVU11" s="521"/>
      <c r="UVY11" s="521"/>
      <c r="UWC11" s="521"/>
      <c r="UWG11" s="521"/>
      <c r="UWK11" s="521"/>
      <c r="UWO11" s="521"/>
      <c r="UWS11" s="521"/>
      <c r="UWW11" s="521"/>
      <c r="UXA11" s="521"/>
      <c r="UXE11" s="521"/>
      <c r="UXI11" s="521"/>
      <c r="UXM11" s="521"/>
      <c r="UXQ11" s="521"/>
      <c r="UXU11" s="521"/>
      <c r="UXY11" s="521"/>
      <c r="UYC11" s="521"/>
      <c r="UYG11" s="521"/>
      <c r="UYK11" s="521"/>
      <c r="UYO11" s="521"/>
      <c r="UYS11" s="521"/>
      <c r="UYW11" s="521"/>
      <c r="UZA11" s="521"/>
      <c r="UZE11" s="521"/>
      <c r="UZI11" s="521"/>
      <c r="UZM11" s="521"/>
      <c r="UZQ11" s="521"/>
      <c r="UZU11" s="521"/>
      <c r="UZY11" s="521"/>
      <c r="VAC11" s="521"/>
      <c r="VAG11" s="521"/>
      <c r="VAK11" s="521"/>
      <c r="VAO11" s="521"/>
      <c r="VAS11" s="521"/>
      <c r="VAW11" s="521"/>
      <c r="VBA11" s="521"/>
      <c r="VBE11" s="521"/>
      <c r="VBI11" s="521"/>
      <c r="VBM11" s="521"/>
      <c r="VBQ11" s="521"/>
      <c r="VBU11" s="521"/>
      <c r="VBY11" s="521"/>
      <c r="VCC11" s="521"/>
      <c r="VCG11" s="521"/>
      <c r="VCK11" s="521"/>
      <c r="VCO11" s="521"/>
      <c r="VCS11" s="521"/>
      <c r="VCW11" s="521"/>
      <c r="VDA11" s="521"/>
      <c r="VDE11" s="521"/>
      <c r="VDI11" s="521"/>
      <c r="VDM11" s="521"/>
      <c r="VDQ11" s="521"/>
      <c r="VDU11" s="521"/>
      <c r="VDY11" s="521"/>
      <c r="VEC11" s="521"/>
      <c r="VEG11" s="521"/>
      <c r="VEK11" s="521"/>
      <c r="VEO11" s="521"/>
      <c r="VES11" s="521"/>
      <c r="VEW11" s="521"/>
      <c r="VFA11" s="521"/>
      <c r="VFE11" s="521"/>
      <c r="VFI11" s="521"/>
      <c r="VFM11" s="521"/>
      <c r="VFQ11" s="521"/>
      <c r="VFU11" s="521"/>
      <c r="VFY11" s="521"/>
      <c r="VGC11" s="521"/>
      <c r="VGG11" s="521"/>
      <c r="VGK11" s="521"/>
      <c r="VGO11" s="521"/>
      <c r="VGS11" s="521"/>
      <c r="VGW11" s="521"/>
      <c r="VHA11" s="521"/>
      <c r="VHE11" s="521"/>
      <c r="VHI11" s="521"/>
      <c r="VHM11" s="521"/>
      <c r="VHQ11" s="521"/>
      <c r="VHU11" s="521"/>
      <c r="VHY11" s="521"/>
      <c r="VIC11" s="521"/>
      <c r="VIG11" s="521"/>
      <c r="VIK11" s="521"/>
      <c r="VIO11" s="521"/>
      <c r="VIS11" s="521"/>
      <c r="VIW11" s="521"/>
      <c r="VJA11" s="521"/>
      <c r="VJE11" s="521"/>
      <c r="VJI11" s="521"/>
      <c r="VJM11" s="521"/>
      <c r="VJQ11" s="521"/>
      <c r="VJU11" s="521"/>
      <c r="VJY11" s="521"/>
      <c r="VKC11" s="521"/>
      <c r="VKG11" s="521"/>
      <c r="VKK11" s="521"/>
      <c r="VKO11" s="521"/>
      <c r="VKS11" s="521"/>
      <c r="VKW11" s="521"/>
      <c r="VLA11" s="521"/>
      <c r="VLE11" s="521"/>
      <c r="VLI11" s="521"/>
      <c r="VLM11" s="521"/>
      <c r="VLQ11" s="521"/>
      <c r="VLU11" s="521"/>
      <c r="VLY11" s="521"/>
      <c r="VMC11" s="521"/>
      <c r="VMG11" s="521"/>
      <c r="VMK11" s="521"/>
      <c r="VMO11" s="521"/>
      <c r="VMS11" s="521"/>
      <c r="VMW11" s="521"/>
      <c r="VNA11" s="521"/>
      <c r="VNE11" s="521"/>
      <c r="VNI11" s="521"/>
      <c r="VNM11" s="521"/>
      <c r="VNQ11" s="521"/>
      <c r="VNU11" s="521"/>
      <c r="VNY11" s="521"/>
      <c r="VOC11" s="521"/>
      <c r="VOG11" s="521"/>
      <c r="VOK11" s="521"/>
      <c r="VOO11" s="521"/>
      <c r="VOS11" s="521"/>
      <c r="VOW11" s="521"/>
      <c r="VPA11" s="521"/>
      <c r="VPE11" s="521"/>
      <c r="VPI11" s="521"/>
      <c r="VPM11" s="521"/>
      <c r="VPQ11" s="521"/>
      <c r="VPU11" s="521"/>
      <c r="VPY11" s="521"/>
      <c r="VQC11" s="521"/>
      <c r="VQG11" s="521"/>
      <c r="VQK11" s="521"/>
      <c r="VQO11" s="521"/>
      <c r="VQS11" s="521"/>
      <c r="VQW11" s="521"/>
      <c r="VRA11" s="521"/>
      <c r="VRE11" s="521"/>
      <c r="VRI11" s="521"/>
      <c r="VRM11" s="521"/>
      <c r="VRQ11" s="521"/>
      <c r="VRU11" s="521"/>
      <c r="VRY11" s="521"/>
      <c r="VSC11" s="521"/>
      <c r="VSG11" s="521"/>
      <c r="VSK11" s="521"/>
      <c r="VSO11" s="521"/>
      <c r="VSS11" s="521"/>
      <c r="VSW11" s="521"/>
      <c r="VTA11" s="521"/>
      <c r="VTE11" s="521"/>
      <c r="VTI11" s="521"/>
      <c r="VTM11" s="521"/>
      <c r="VTQ11" s="521"/>
      <c r="VTU11" s="521"/>
      <c r="VTY11" s="521"/>
      <c r="VUC11" s="521"/>
      <c r="VUG11" s="521"/>
      <c r="VUK11" s="521"/>
      <c r="VUO11" s="521"/>
      <c r="VUS11" s="521"/>
      <c r="VUW11" s="521"/>
      <c r="VVA11" s="521"/>
      <c r="VVE11" s="521"/>
      <c r="VVI11" s="521"/>
      <c r="VVM11" s="521"/>
      <c r="VVQ11" s="521"/>
      <c r="VVU11" s="521"/>
      <c r="VVY11" s="521"/>
      <c r="VWC11" s="521"/>
      <c r="VWG11" s="521"/>
      <c r="VWK11" s="521"/>
      <c r="VWO11" s="521"/>
      <c r="VWS11" s="521"/>
      <c r="VWW11" s="521"/>
      <c r="VXA11" s="521"/>
      <c r="VXE11" s="521"/>
      <c r="VXI11" s="521"/>
      <c r="VXM11" s="521"/>
      <c r="VXQ11" s="521"/>
      <c r="VXU11" s="521"/>
      <c r="VXY11" s="521"/>
      <c r="VYC11" s="521"/>
      <c r="VYG11" s="521"/>
      <c r="VYK11" s="521"/>
      <c r="VYO11" s="521"/>
      <c r="VYS11" s="521"/>
      <c r="VYW11" s="521"/>
      <c r="VZA11" s="521"/>
      <c r="VZE11" s="521"/>
      <c r="VZI11" s="521"/>
      <c r="VZM11" s="521"/>
      <c r="VZQ11" s="521"/>
      <c r="VZU11" s="521"/>
      <c r="VZY11" s="521"/>
      <c r="WAC11" s="521"/>
      <c r="WAG11" s="521"/>
      <c r="WAK11" s="521"/>
      <c r="WAO11" s="521"/>
      <c r="WAS11" s="521"/>
      <c r="WAW11" s="521"/>
      <c r="WBA11" s="521"/>
      <c r="WBE11" s="521"/>
      <c r="WBI11" s="521"/>
      <c r="WBM11" s="521"/>
      <c r="WBQ11" s="521"/>
      <c r="WBU11" s="521"/>
      <c r="WBY11" s="521"/>
      <c r="WCC11" s="521"/>
      <c r="WCG11" s="521"/>
      <c r="WCK11" s="521"/>
      <c r="WCO11" s="521"/>
      <c r="WCS11" s="521"/>
      <c r="WCW11" s="521"/>
      <c r="WDA11" s="521"/>
      <c r="WDE11" s="521"/>
      <c r="WDI11" s="521"/>
      <c r="WDM11" s="521"/>
      <c r="WDQ11" s="521"/>
      <c r="WDU11" s="521"/>
      <c r="WDY11" s="521"/>
      <c r="WEC11" s="521"/>
      <c r="WEG11" s="521"/>
      <c r="WEK11" s="521"/>
      <c r="WEO11" s="521"/>
      <c r="WES11" s="521"/>
      <c r="WEW11" s="521"/>
      <c r="WFA11" s="521"/>
      <c r="WFE11" s="521"/>
      <c r="WFI11" s="521"/>
      <c r="WFM11" s="521"/>
      <c r="WFQ11" s="521"/>
      <c r="WFU11" s="521"/>
      <c r="WFY11" s="521"/>
      <c r="WGC11" s="521"/>
      <c r="WGG11" s="521"/>
      <c r="WGK11" s="521"/>
      <c r="WGO11" s="521"/>
      <c r="WGS11" s="521"/>
      <c r="WGW11" s="521"/>
      <c r="WHA11" s="521"/>
      <c r="WHE11" s="521"/>
      <c r="WHI11" s="521"/>
      <c r="WHM11" s="521"/>
      <c r="WHQ11" s="521"/>
      <c r="WHU11" s="521"/>
      <c r="WHY11" s="521"/>
      <c r="WIC11" s="521"/>
      <c r="WIG11" s="521"/>
      <c r="WIK11" s="521"/>
      <c r="WIO11" s="521"/>
      <c r="WIS11" s="521"/>
      <c r="WIW11" s="521"/>
      <c r="WJA11" s="521"/>
      <c r="WJE11" s="521"/>
      <c r="WJI11" s="521"/>
      <c r="WJM11" s="521"/>
      <c r="WJQ11" s="521"/>
      <c r="WJU11" s="521"/>
      <c r="WJY11" s="521"/>
      <c r="WKC11" s="521"/>
      <c r="WKG11" s="521"/>
      <c r="WKK11" s="521"/>
      <c r="WKO11" s="521"/>
      <c r="WKS11" s="521"/>
      <c r="WKW11" s="521"/>
      <c r="WLA11" s="521"/>
      <c r="WLE11" s="521"/>
      <c r="WLI11" s="521"/>
      <c r="WLM11" s="521"/>
      <c r="WLQ11" s="521"/>
      <c r="WLU11" s="521"/>
      <c r="WLY11" s="521"/>
      <c r="WMC11" s="521"/>
      <c r="WMG11" s="521"/>
      <c r="WMK11" s="521"/>
      <c r="WMO11" s="521"/>
      <c r="WMS11" s="521"/>
      <c r="WMW11" s="521"/>
      <c r="WNA11" s="521"/>
      <c r="WNE11" s="521"/>
      <c r="WNI11" s="521"/>
      <c r="WNM11" s="521"/>
      <c r="WNQ11" s="521"/>
      <c r="WNU11" s="521"/>
      <c r="WNY11" s="521"/>
      <c r="WOC11" s="521"/>
      <c r="WOG11" s="521"/>
      <c r="WOK11" s="521"/>
      <c r="WOO11" s="521"/>
      <c r="WOS11" s="521"/>
      <c r="WOW11" s="521"/>
      <c r="WPA11" s="521"/>
      <c r="WPE11" s="521"/>
      <c r="WPI11" s="521"/>
      <c r="WPM11" s="521"/>
      <c r="WPQ11" s="521"/>
      <c r="WPU11" s="521"/>
      <c r="WPY11" s="521"/>
      <c r="WQC11" s="521"/>
      <c r="WQG11" s="521"/>
      <c r="WQK11" s="521"/>
      <c r="WQO11" s="521"/>
      <c r="WQS11" s="521"/>
      <c r="WQW11" s="521"/>
      <c r="WRA11" s="521"/>
      <c r="WRE11" s="521"/>
      <c r="WRI11" s="521"/>
      <c r="WRM11" s="521"/>
      <c r="WRQ11" s="521"/>
      <c r="WRU11" s="521"/>
      <c r="WRY11" s="521"/>
      <c r="WSC11" s="521"/>
      <c r="WSG11" s="521"/>
      <c r="WSK11" s="521"/>
      <c r="WSO11" s="521"/>
      <c r="WSS11" s="521"/>
      <c r="WSW11" s="521"/>
      <c r="WTA11" s="521"/>
      <c r="WTE11" s="521"/>
      <c r="WTI11" s="521"/>
      <c r="WTM11" s="521"/>
      <c r="WTQ11" s="521"/>
      <c r="WTU11" s="521"/>
      <c r="WTY11" s="521"/>
      <c r="WUC11" s="521"/>
      <c r="WUG11" s="521"/>
      <c r="WUK11" s="521"/>
      <c r="WUO11" s="521"/>
      <c r="WUS11" s="521"/>
      <c r="WUW11" s="521"/>
      <c r="WVA11" s="521"/>
      <c r="WVE11" s="521"/>
      <c r="WVI11" s="521"/>
      <c r="WVM11" s="521"/>
      <c r="WVQ11" s="521"/>
      <c r="WVU11" s="521"/>
      <c r="WVY11" s="521"/>
      <c r="WWC11" s="521"/>
      <c r="WWG11" s="521"/>
      <c r="WWK11" s="521"/>
      <c r="WWO11" s="521"/>
      <c r="WWS11" s="521"/>
      <c r="WWW11" s="521"/>
      <c r="WXA11" s="521"/>
      <c r="WXE11" s="521"/>
      <c r="WXI11" s="521"/>
      <c r="WXM11" s="521"/>
      <c r="WXQ11" s="521"/>
      <c r="WXU11" s="521"/>
      <c r="WXY11" s="521"/>
      <c r="WYC11" s="521"/>
      <c r="WYG11" s="521"/>
      <c r="WYK11" s="521"/>
      <c r="WYO11" s="521"/>
      <c r="WYS11" s="521"/>
      <c r="WYW11" s="521"/>
      <c r="WZA11" s="521"/>
      <c r="WZE11" s="521"/>
      <c r="WZI11" s="521"/>
      <c r="WZM11" s="521"/>
      <c r="WZQ11" s="521"/>
      <c r="WZU11" s="521"/>
      <c r="WZY11" s="521"/>
      <c r="XAC11" s="521"/>
      <c r="XAG11" s="521"/>
      <c r="XAK11" s="521"/>
      <c r="XAO11" s="521"/>
      <c r="XAS11" s="521"/>
      <c r="XAW11" s="521"/>
      <c r="XBA11" s="521"/>
      <c r="XBE11" s="521"/>
      <c r="XBI11" s="521"/>
      <c r="XBM11" s="521"/>
      <c r="XBQ11" s="521"/>
      <c r="XBU11" s="521"/>
      <c r="XBY11" s="521"/>
      <c r="XCC11" s="521"/>
      <c r="XCG11" s="521"/>
      <c r="XCK11" s="521"/>
      <c r="XCO11" s="521"/>
      <c r="XCS11" s="521"/>
      <c r="XCW11" s="521"/>
      <c r="XDA11" s="521"/>
      <c r="XDE11" s="521"/>
      <c r="XDI11" s="521"/>
      <c r="XDM11" s="521"/>
      <c r="XDQ11" s="521"/>
      <c r="XDU11" s="521"/>
      <c r="XDY11" s="521"/>
      <c r="XEC11" s="521"/>
      <c r="XEG11" s="521"/>
      <c r="XEK11" s="521"/>
      <c r="XEO11" s="521"/>
      <c r="XES11" s="521"/>
      <c r="XEW11" s="521"/>
      <c r="XFA11" s="521"/>
    </row>
    <row r="12" spans="1:1021 1025:2045 2049:3069 3073:4093 4097:5117 5121:6141 6145:7165 7169:8189 8193:9213 9217:10237 10241:11261 11265:12285 12289:13309 13313:14333 14337:15357 15361:16381" ht="25.5" hidden="1" x14ac:dyDescent="0.2">
      <c r="A12" s="79" t="s">
        <v>33</v>
      </c>
      <c r="B12" s="268" t="s">
        <v>198</v>
      </c>
      <c r="C12" s="270" t="s">
        <v>288</v>
      </c>
      <c r="D12" s="83" t="s">
        <v>42</v>
      </c>
      <c r="E12" s="77">
        <v>245.54</v>
      </c>
      <c r="F12" s="184"/>
      <c r="G12" s="184"/>
      <c r="H12" s="184"/>
      <c r="I12" s="521"/>
      <c r="M12" s="521"/>
      <c r="Q12" s="521"/>
      <c r="U12" s="521"/>
      <c r="Y12" s="521"/>
      <c r="AC12" s="521"/>
      <c r="AG12" s="521"/>
      <c r="AK12" s="521"/>
      <c r="AO12" s="521"/>
      <c r="AS12" s="521"/>
      <c r="AW12" s="521"/>
      <c r="BA12" s="521"/>
      <c r="BE12" s="521"/>
      <c r="BI12" s="521"/>
      <c r="BM12" s="521"/>
      <c r="BQ12" s="521"/>
      <c r="BU12" s="521"/>
      <c r="BY12" s="521"/>
      <c r="CC12" s="521"/>
      <c r="CG12" s="521"/>
      <c r="CK12" s="521"/>
      <c r="CO12" s="521"/>
      <c r="CS12" s="521"/>
      <c r="CW12" s="521"/>
      <c r="DA12" s="521"/>
      <c r="DE12" s="521"/>
      <c r="DI12" s="521"/>
      <c r="DM12" s="521"/>
      <c r="DQ12" s="521"/>
      <c r="DU12" s="521"/>
      <c r="DY12" s="521"/>
      <c r="EC12" s="521"/>
      <c r="EG12" s="521"/>
      <c r="EK12" s="521"/>
      <c r="EO12" s="521"/>
      <c r="ES12" s="521"/>
      <c r="EW12" s="521"/>
      <c r="FA12" s="521"/>
      <c r="FE12" s="521"/>
      <c r="FI12" s="521"/>
      <c r="FM12" s="521"/>
      <c r="FQ12" s="521"/>
      <c r="FU12" s="521"/>
      <c r="FY12" s="521"/>
      <c r="GC12" s="521"/>
      <c r="GG12" s="521"/>
      <c r="GK12" s="521"/>
      <c r="GO12" s="521"/>
      <c r="GS12" s="521"/>
      <c r="GW12" s="521"/>
      <c r="HA12" s="521"/>
      <c r="HE12" s="521"/>
      <c r="HI12" s="521"/>
      <c r="HM12" s="521"/>
      <c r="HQ12" s="521"/>
      <c r="HU12" s="521"/>
      <c r="HY12" s="521"/>
      <c r="IC12" s="521"/>
      <c r="IG12" s="521"/>
      <c r="IK12" s="521"/>
      <c r="IO12" s="521"/>
      <c r="IS12" s="521"/>
      <c r="IW12" s="521"/>
      <c r="JA12" s="521"/>
      <c r="JE12" s="521"/>
      <c r="JI12" s="521"/>
      <c r="JM12" s="521"/>
      <c r="JQ12" s="521"/>
      <c r="JU12" s="521"/>
      <c r="JY12" s="521"/>
      <c r="KC12" s="521"/>
      <c r="KG12" s="521"/>
      <c r="KK12" s="521"/>
      <c r="KO12" s="521"/>
      <c r="KS12" s="521"/>
      <c r="KW12" s="521"/>
      <c r="LA12" s="521"/>
      <c r="LE12" s="521"/>
      <c r="LI12" s="521"/>
      <c r="LM12" s="521"/>
      <c r="LQ12" s="521"/>
      <c r="LU12" s="521"/>
      <c r="LY12" s="521"/>
      <c r="MC12" s="521"/>
      <c r="MG12" s="521"/>
      <c r="MK12" s="521"/>
      <c r="MO12" s="521"/>
      <c r="MS12" s="521"/>
      <c r="MW12" s="521"/>
      <c r="NA12" s="521"/>
      <c r="NE12" s="521"/>
      <c r="NI12" s="521"/>
      <c r="NM12" s="521"/>
      <c r="NQ12" s="521"/>
      <c r="NU12" s="521"/>
      <c r="NY12" s="521"/>
      <c r="OC12" s="521"/>
      <c r="OG12" s="521"/>
      <c r="OK12" s="521"/>
      <c r="OO12" s="521"/>
      <c r="OS12" s="521"/>
      <c r="OW12" s="521"/>
      <c r="PA12" s="521"/>
      <c r="PE12" s="521"/>
      <c r="PI12" s="521"/>
      <c r="PM12" s="521"/>
      <c r="PQ12" s="521"/>
      <c r="PU12" s="521"/>
      <c r="PY12" s="521"/>
      <c r="QC12" s="521"/>
      <c r="QG12" s="521"/>
      <c r="QK12" s="521"/>
      <c r="QO12" s="521"/>
      <c r="QS12" s="521"/>
      <c r="QW12" s="521"/>
      <c r="RA12" s="521"/>
      <c r="RE12" s="521"/>
      <c r="RI12" s="521"/>
      <c r="RM12" s="521"/>
      <c r="RQ12" s="521"/>
      <c r="RU12" s="521"/>
      <c r="RY12" s="521"/>
      <c r="SC12" s="521"/>
      <c r="SG12" s="521"/>
      <c r="SK12" s="521"/>
      <c r="SO12" s="521"/>
      <c r="SS12" s="521"/>
      <c r="SW12" s="521"/>
      <c r="TA12" s="521"/>
      <c r="TE12" s="521"/>
      <c r="TI12" s="521"/>
      <c r="TM12" s="521"/>
      <c r="TQ12" s="521"/>
      <c r="TU12" s="521"/>
      <c r="TY12" s="521"/>
      <c r="UC12" s="521"/>
      <c r="UG12" s="521"/>
      <c r="UK12" s="521"/>
      <c r="UO12" s="521"/>
      <c r="US12" s="521"/>
      <c r="UW12" s="521"/>
      <c r="VA12" s="521"/>
      <c r="VE12" s="521"/>
      <c r="VI12" s="521"/>
      <c r="VM12" s="521"/>
      <c r="VQ12" s="521"/>
      <c r="VU12" s="521"/>
      <c r="VY12" s="521"/>
      <c r="WC12" s="521"/>
      <c r="WG12" s="521"/>
      <c r="WK12" s="521"/>
      <c r="WO12" s="521"/>
      <c r="WS12" s="521"/>
      <c r="WW12" s="521"/>
      <c r="XA12" s="521"/>
      <c r="XE12" s="521"/>
      <c r="XI12" s="521"/>
      <c r="XM12" s="521"/>
      <c r="XQ12" s="521"/>
      <c r="XU12" s="521"/>
      <c r="XY12" s="521"/>
      <c r="YC12" s="521"/>
      <c r="YG12" s="521"/>
      <c r="YK12" s="521"/>
      <c r="YO12" s="521"/>
      <c r="YS12" s="521"/>
      <c r="YW12" s="521"/>
      <c r="ZA12" s="521"/>
      <c r="ZE12" s="521"/>
      <c r="ZI12" s="521"/>
      <c r="ZM12" s="521"/>
      <c r="ZQ12" s="521"/>
      <c r="ZU12" s="521"/>
      <c r="ZY12" s="521"/>
      <c r="AAC12" s="521"/>
      <c r="AAG12" s="521"/>
      <c r="AAK12" s="521"/>
      <c r="AAO12" s="521"/>
      <c r="AAS12" s="521"/>
      <c r="AAW12" s="521"/>
      <c r="ABA12" s="521"/>
      <c r="ABE12" s="521"/>
      <c r="ABI12" s="521"/>
      <c r="ABM12" s="521"/>
      <c r="ABQ12" s="521"/>
      <c r="ABU12" s="521"/>
      <c r="ABY12" s="521"/>
      <c r="ACC12" s="521"/>
      <c r="ACG12" s="521"/>
      <c r="ACK12" s="521"/>
      <c r="ACO12" s="521"/>
      <c r="ACS12" s="521"/>
      <c r="ACW12" s="521"/>
      <c r="ADA12" s="521"/>
      <c r="ADE12" s="521"/>
      <c r="ADI12" s="521"/>
      <c r="ADM12" s="521"/>
      <c r="ADQ12" s="521"/>
      <c r="ADU12" s="521"/>
      <c r="ADY12" s="521"/>
      <c r="AEC12" s="521"/>
      <c r="AEG12" s="521"/>
      <c r="AEK12" s="521"/>
      <c r="AEO12" s="521"/>
      <c r="AES12" s="521"/>
      <c r="AEW12" s="521"/>
      <c r="AFA12" s="521"/>
      <c r="AFE12" s="521"/>
      <c r="AFI12" s="521"/>
      <c r="AFM12" s="521"/>
      <c r="AFQ12" s="521"/>
      <c r="AFU12" s="521"/>
      <c r="AFY12" s="521"/>
      <c r="AGC12" s="521"/>
      <c r="AGG12" s="521"/>
      <c r="AGK12" s="521"/>
      <c r="AGO12" s="521"/>
      <c r="AGS12" s="521"/>
      <c r="AGW12" s="521"/>
      <c r="AHA12" s="521"/>
      <c r="AHE12" s="521"/>
      <c r="AHI12" s="521"/>
      <c r="AHM12" s="521"/>
      <c r="AHQ12" s="521"/>
      <c r="AHU12" s="521"/>
      <c r="AHY12" s="521"/>
      <c r="AIC12" s="521"/>
      <c r="AIG12" s="521"/>
      <c r="AIK12" s="521"/>
      <c r="AIO12" s="521"/>
      <c r="AIS12" s="521"/>
      <c r="AIW12" s="521"/>
      <c r="AJA12" s="521"/>
      <c r="AJE12" s="521"/>
      <c r="AJI12" s="521"/>
      <c r="AJM12" s="521"/>
      <c r="AJQ12" s="521"/>
      <c r="AJU12" s="521"/>
      <c r="AJY12" s="521"/>
      <c r="AKC12" s="521"/>
      <c r="AKG12" s="521"/>
      <c r="AKK12" s="521"/>
      <c r="AKO12" s="521"/>
      <c r="AKS12" s="521"/>
      <c r="AKW12" s="521"/>
      <c r="ALA12" s="521"/>
      <c r="ALE12" s="521"/>
      <c r="ALI12" s="521"/>
      <c r="ALM12" s="521"/>
      <c r="ALQ12" s="521"/>
      <c r="ALU12" s="521"/>
      <c r="ALY12" s="521"/>
      <c r="AMC12" s="521"/>
      <c r="AMG12" s="521"/>
      <c r="AMK12" s="521"/>
      <c r="AMO12" s="521"/>
      <c r="AMS12" s="521"/>
      <c r="AMW12" s="521"/>
      <c r="ANA12" s="521"/>
      <c r="ANE12" s="521"/>
      <c r="ANI12" s="521"/>
      <c r="ANM12" s="521"/>
      <c r="ANQ12" s="521"/>
      <c r="ANU12" s="521"/>
      <c r="ANY12" s="521"/>
      <c r="AOC12" s="521"/>
      <c r="AOG12" s="521"/>
      <c r="AOK12" s="521"/>
      <c r="AOO12" s="521"/>
      <c r="AOS12" s="521"/>
      <c r="AOW12" s="521"/>
      <c r="APA12" s="521"/>
      <c r="APE12" s="521"/>
      <c r="API12" s="521"/>
      <c r="APM12" s="521"/>
      <c r="APQ12" s="521"/>
      <c r="APU12" s="521"/>
      <c r="APY12" s="521"/>
      <c r="AQC12" s="521"/>
      <c r="AQG12" s="521"/>
      <c r="AQK12" s="521"/>
      <c r="AQO12" s="521"/>
      <c r="AQS12" s="521"/>
      <c r="AQW12" s="521"/>
      <c r="ARA12" s="521"/>
      <c r="ARE12" s="521"/>
      <c r="ARI12" s="521"/>
      <c r="ARM12" s="521"/>
      <c r="ARQ12" s="521"/>
      <c r="ARU12" s="521"/>
      <c r="ARY12" s="521"/>
      <c r="ASC12" s="521"/>
      <c r="ASG12" s="521"/>
      <c r="ASK12" s="521"/>
      <c r="ASO12" s="521"/>
      <c r="ASS12" s="521"/>
      <c r="ASW12" s="521"/>
      <c r="ATA12" s="521"/>
      <c r="ATE12" s="521"/>
      <c r="ATI12" s="521"/>
      <c r="ATM12" s="521"/>
      <c r="ATQ12" s="521"/>
      <c r="ATU12" s="521"/>
      <c r="ATY12" s="521"/>
      <c r="AUC12" s="521"/>
      <c r="AUG12" s="521"/>
      <c r="AUK12" s="521"/>
      <c r="AUO12" s="521"/>
      <c r="AUS12" s="521"/>
      <c r="AUW12" s="521"/>
      <c r="AVA12" s="521"/>
      <c r="AVE12" s="521"/>
      <c r="AVI12" s="521"/>
      <c r="AVM12" s="521"/>
      <c r="AVQ12" s="521"/>
      <c r="AVU12" s="521"/>
      <c r="AVY12" s="521"/>
      <c r="AWC12" s="521"/>
      <c r="AWG12" s="521"/>
      <c r="AWK12" s="521"/>
      <c r="AWO12" s="521"/>
      <c r="AWS12" s="521"/>
      <c r="AWW12" s="521"/>
      <c r="AXA12" s="521"/>
      <c r="AXE12" s="521"/>
      <c r="AXI12" s="521"/>
      <c r="AXM12" s="521"/>
      <c r="AXQ12" s="521"/>
      <c r="AXU12" s="521"/>
      <c r="AXY12" s="521"/>
      <c r="AYC12" s="521"/>
      <c r="AYG12" s="521"/>
      <c r="AYK12" s="521"/>
      <c r="AYO12" s="521"/>
      <c r="AYS12" s="521"/>
      <c r="AYW12" s="521"/>
      <c r="AZA12" s="521"/>
      <c r="AZE12" s="521"/>
      <c r="AZI12" s="521"/>
      <c r="AZM12" s="521"/>
      <c r="AZQ12" s="521"/>
      <c r="AZU12" s="521"/>
      <c r="AZY12" s="521"/>
      <c r="BAC12" s="521"/>
      <c r="BAG12" s="521"/>
      <c r="BAK12" s="521"/>
      <c r="BAO12" s="521"/>
      <c r="BAS12" s="521"/>
      <c r="BAW12" s="521"/>
      <c r="BBA12" s="521"/>
      <c r="BBE12" s="521"/>
      <c r="BBI12" s="521"/>
      <c r="BBM12" s="521"/>
      <c r="BBQ12" s="521"/>
      <c r="BBU12" s="521"/>
      <c r="BBY12" s="521"/>
      <c r="BCC12" s="521"/>
      <c r="BCG12" s="521"/>
      <c r="BCK12" s="521"/>
      <c r="BCO12" s="521"/>
      <c r="BCS12" s="521"/>
      <c r="BCW12" s="521"/>
      <c r="BDA12" s="521"/>
      <c r="BDE12" s="521"/>
      <c r="BDI12" s="521"/>
      <c r="BDM12" s="521"/>
      <c r="BDQ12" s="521"/>
      <c r="BDU12" s="521"/>
      <c r="BDY12" s="521"/>
      <c r="BEC12" s="521"/>
      <c r="BEG12" s="521"/>
      <c r="BEK12" s="521"/>
      <c r="BEO12" s="521"/>
      <c r="BES12" s="521"/>
      <c r="BEW12" s="521"/>
      <c r="BFA12" s="521"/>
      <c r="BFE12" s="521"/>
      <c r="BFI12" s="521"/>
      <c r="BFM12" s="521"/>
      <c r="BFQ12" s="521"/>
      <c r="BFU12" s="521"/>
      <c r="BFY12" s="521"/>
      <c r="BGC12" s="521"/>
      <c r="BGG12" s="521"/>
      <c r="BGK12" s="521"/>
      <c r="BGO12" s="521"/>
      <c r="BGS12" s="521"/>
      <c r="BGW12" s="521"/>
      <c r="BHA12" s="521"/>
      <c r="BHE12" s="521"/>
      <c r="BHI12" s="521"/>
      <c r="BHM12" s="521"/>
      <c r="BHQ12" s="521"/>
      <c r="BHU12" s="521"/>
      <c r="BHY12" s="521"/>
      <c r="BIC12" s="521"/>
      <c r="BIG12" s="521"/>
      <c r="BIK12" s="521"/>
      <c r="BIO12" s="521"/>
      <c r="BIS12" s="521"/>
      <c r="BIW12" s="521"/>
      <c r="BJA12" s="521"/>
      <c r="BJE12" s="521"/>
      <c r="BJI12" s="521"/>
      <c r="BJM12" s="521"/>
      <c r="BJQ12" s="521"/>
      <c r="BJU12" s="521"/>
      <c r="BJY12" s="521"/>
      <c r="BKC12" s="521"/>
      <c r="BKG12" s="521"/>
      <c r="BKK12" s="521"/>
      <c r="BKO12" s="521"/>
      <c r="BKS12" s="521"/>
      <c r="BKW12" s="521"/>
      <c r="BLA12" s="521"/>
      <c r="BLE12" s="521"/>
      <c r="BLI12" s="521"/>
      <c r="BLM12" s="521"/>
      <c r="BLQ12" s="521"/>
      <c r="BLU12" s="521"/>
      <c r="BLY12" s="521"/>
      <c r="BMC12" s="521"/>
      <c r="BMG12" s="521"/>
      <c r="BMK12" s="521"/>
      <c r="BMO12" s="521"/>
      <c r="BMS12" s="521"/>
      <c r="BMW12" s="521"/>
      <c r="BNA12" s="521"/>
      <c r="BNE12" s="521"/>
      <c r="BNI12" s="521"/>
      <c r="BNM12" s="521"/>
      <c r="BNQ12" s="521"/>
      <c r="BNU12" s="521"/>
      <c r="BNY12" s="521"/>
      <c r="BOC12" s="521"/>
      <c r="BOG12" s="521"/>
      <c r="BOK12" s="521"/>
      <c r="BOO12" s="521"/>
      <c r="BOS12" s="521"/>
      <c r="BOW12" s="521"/>
      <c r="BPA12" s="521"/>
      <c r="BPE12" s="521"/>
      <c r="BPI12" s="521"/>
      <c r="BPM12" s="521"/>
      <c r="BPQ12" s="521"/>
      <c r="BPU12" s="521"/>
      <c r="BPY12" s="521"/>
      <c r="BQC12" s="521"/>
      <c r="BQG12" s="521"/>
      <c r="BQK12" s="521"/>
      <c r="BQO12" s="521"/>
      <c r="BQS12" s="521"/>
      <c r="BQW12" s="521"/>
      <c r="BRA12" s="521"/>
      <c r="BRE12" s="521"/>
      <c r="BRI12" s="521"/>
      <c r="BRM12" s="521"/>
      <c r="BRQ12" s="521"/>
      <c r="BRU12" s="521"/>
      <c r="BRY12" s="521"/>
      <c r="BSC12" s="521"/>
      <c r="BSG12" s="521"/>
      <c r="BSK12" s="521"/>
      <c r="BSO12" s="521"/>
      <c r="BSS12" s="521"/>
      <c r="BSW12" s="521"/>
      <c r="BTA12" s="521"/>
      <c r="BTE12" s="521"/>
      <c r="BTI12" s="521"/>
      <c r="BTM12" s="521"/>
      <c r="BTQ12" s="521"/>
      <c r="BTU12" s="521"/>
      <c r="BTY12" s="521"/>
      <c r="BUC12" s="521"/>
      <c r="BUG12" s="521"/>
      <c r="BUK12" s="521"/>
      <c r="BUO12" s="521"/>
      <c r="BUS12" s="521"/>
      <c r="BUW12" s="521"/>
      <c r="BVA12" s="521"/>
      <c r="BVE12" s="521"/>
      <c r="BVI12" s="521"/>
      <c r="BVM12" s="521"/>
      <c r="BVQ12" s="521"/>
      <c r="BVU12" s="521"/>
      <c r="BVY12" s="521"/>
      <c r="BWC12" s="521"/>
      <c r="BWG12" s="521"/>
      <c r="BWK12" s="521"/>
      <c r="BWO12" s="521"/>
      <c r="BWS12" s="521"/>
      <c r="BWW12" s="521"/>
      <c r="BXA12" s="521"/>
      <c r="BXE12" s="521"/>
      <c r="BXI12" s="521"/>
      <c r="BXM12" s="521"/>
      <c r="BXQ12" s="521"/>
      <c r="BXU12" s="521"/>
      <c r="BXY12" s="521"/>
      <c r="BYC12" s="521"/>
      <c r="BYG12" s="521"/>
      <c r="BYK12" s="521"/>
      <c r="BYO12" s="521"/>
      <c r="BYS12" s="521"/>
      <c r="BYW12" s="521"/>
      <c r="BZA12" s="521"/>
      <c r="BZE12" s="521"/>
      <c r="BZI12" s="521"/>
      <c r="BZM12" s="521"/>
      <c r="BZQ12" s="521"/>
      <c r="BZU12" s="521"/>
      <c r="BZY12" s="521"/>
      <c r="CAC12" s="521"/>
      <c r="CAG12" s="521"/>
      <c r="CAK12" s="521"/>
      <c r="CAO12" s="521"/>
      <c r="CAS12" s="521"/>
      <c r="CAW12" s="521"/>
      <c r="CBA12" s="521"/>
      <c r="CBE12" s="521"/>
      <c r="CBI12" s="521"/>
      <c r="CBM12" s="521"/>
      <c r="CBQ12" s="521"/>
      <c r="CBU12" s="521"/>
      <c r="CBY12" s="521"/>
      <c r="CCC12" s="521"/>
      <c r="CCG12" s="521"/>
      <c r="CCK12" s="521"/>
      <c r="CCO12" s="521"/>
      <c r="CCS12" s="521"/>
      <c r="CCW12" s="521"/>
      <c r="CDA12" s="521"/>
      <c r="CDE12" s="521"/>
      <c r="CDI12" s="521"/>
      <c r="CDM12" s="521"/>
      <c r="CDQ12" s="521"/>
      <c r="CDU12" s="521"/>
      <c r="CDY12" s="521"/>
      <c r="CEC12" s="521"/>
      <c r="CEG12" s="521"/>
      <c r="CEK12" s="521"/>
      <c r="CEO12" s="521"/>
      <c r="CES12" s="521"/>
      <c r="CEW12" s="521"/>
      <c r="CFA12" s="521"/>
      <c r="CFE12" s="521"/>
      <c r="CFI12" s="521"/>
      <c r="CFM12" s="521"/>
      <c r="CFQ12" s="521"/>
      <c r="CFU12" s="521"/>
      <c r="CFY12" s="521"/>
      <c r="CGC12" s="521"/>
      <c r="CGG12" s="521"/>
      <c r="CGK12" s="521"/>
      <c r="CGO12" s="521"/>
      <c r="CGS12" s="521"/>
      <c r="CGW12" s="521"/>
      <c r="CHA12" s="521"/>
      <c r="CHE12" s="521"/>
      <c r="CHI12" s="521"/>
      <c r="CHM12" s="521"/>
      <c r="CHQ12" s="521"/>
      <c r="CHU12" s="521"/>
      <c r="CHY12" s="521"/>
      <c r="CIC12" s="521"/>
      <c r="CIG12" s="521"/>
      <c r="CIK12" s="521"/>
      <c r="CIO12" s="521"/>
      <c r="CIS12" s="521"/>
      <c r="CIW12" s="521"/>
      <c r="CJA12" s="521"/>
      <c r="CJE12" s="521"/>
      <c r="CJI12" s="521"/>
      <c r="CJM12" s="521"/>
      <c r="CJQ12" s="521"/>
      <c r="CJU12" s="521"/>
      <c r="CJY12" s="521"/>
      <c r="CKC12" s="521"/>
      <c r="CKG12" s="521"/>
      <c r="CKK12" s="521"/>
      <c r="CKO12" s="521"/>
      <c r="CKS12" s="521"/>
      <c r="CKW12" s="521"/>
      <c r="CLA12" s="521"/>
      <c r="CLE12" s="521"/>
      <c r="CLI12" s="521"/>
      <c r="CLM12" s="521"/>
      <c r="CLQ12" s="521"/>
      <c r="CLU12" s="521"/>
      <c r="CLY12" s="521"/>
      <c r="CMC12" s="521"/>
      <c r="CMG12" s="521"/>
      <c r="CMK12" s="521"/>
      <c r="CMO12" s="521"/>
      <c r="CMS12" s="521"/>
      <c r="CMW12" s="521"/>
      <c r="CNA12" s="521"/>
      <c r="CNE12" s="521"/>
      <c r="CNI12" s="521"/>
      <c r="CNM12" s="521"/>
      <c r="CNQ12" s="521"/>
      <c r="CNU12" s="521"/>
      <c r="CNY12" s="521"/>
      <c r="COC12" s="521"/>
      <c r="COG12" s="521"/>
      <c r="COK12" s="521"/>
      <c r="COO12" s="521"/>
      <c r="COS12" s="521"/>
      <c r="COW12" s="521"/>
      <c r="CPA12" s="521"/>
      <c r="CPE12" s="521"/>
      <c r="CPI12" s="521"/>
      <c r="CPM12" s="521"/>
      <c r="CPQ12" s="521"/>
      <c r="CPU12" s="521"/>
      <c r="CPY12" s="521"/>
      <c r="CQC12" s="521"/>
      <c r="CQG12" s="521"/>
      <c r="CQK12" s="521"/>
      <c r="CQO12" s="521"/>
      <c r="CQS12" s="521"/>
      <c r="CQW12" s="521"/>
      <c r="CRA12" s="521"/>
      <c r="CRE12" s="521"/>
      <c r="CRI12" s="521"/>
      <c r="CRM12" s="521"/>
      <c r="CRQ12" s="521"/>
      <c r="CRU12" s="521"/>
      <c r="CRY12" s="521"/>
      <c r="CSC12" s="521"/>
      <c r="CSG12" s="521"/>
      <c r="CSK12" s="521"/>
      <c r="CSO12" s="521"/>
      <c r="CSS12" s="521"/>
      <c r="CSW12" s="521"/>
      <c r="CTA12" s="521"/>
      <c r="CTE12" s="521"/>
      <c r="CTI12" s="521"/>
      <c r="CTM12" s="521"/>
      <c r="CTQ12" s="521"/>
      <c r="CTU12" s="521"/>
      <c r="CTY12" s="521"/>
      <c r="CUC12" s="521"/>
      <c r="CUG12" s="521"/>
      <c r="CUK12" s="521"/>
      <c r="CUO12" s="521"/>
      <c r="CUS12" s="521"/>
      <c r="CUW12" s="521"/>
      <c r="CVA12" s="521"/>
      <c r="CVE12" s="521"/>
      <c r="CVI12" s="521"/>
      <c r="CVM12" s="521"/>
      <c r="CVQ12" s="521"/>
      <c r="CVU12" s="521"/>
      <c r="CVY12" s="521"/>
      <c r="CWC12" s="521"/>
      <c r="CWG12" s="521"/>
      <c r="CWK12" s="521"/>
      <c r="CWO12" s="521"/>
      <c r="CWS12" s="521"/>
      <c r="CWW12" s="521"/>
      <c r="CXA12" s="521"/>
      <c r="CXE12" s="521"/>
      <c r="CXI12" s="521"/>
      <c r="CXM12" s="521"/>
      <c r="CXQ12" s="521"/>
      <c r="CXU12" s="521"/>
      <c r="CXY12" s="521"/>
      <c r="CYC12" s="521"/>
      <c r="CYG12" s="521"/>
      <c r="CYK12" s="521"/>
      <c r="CYO12" s="521"/>
      <c r="CYS12" s="521"/>
      <c r="CYW12" s="521"/>
      <c r="CZA12" s="521"/>
      <c r="CZE12" s="521"/>
      <c r="CZI12" s="521"/>
      <c r="CZM12" s="521"/>
      <c r="CZQ12" s="521"/>
      <c r="CZU12" s="521"/>
      <c r="CZY12" s="521"/>
      <c r="DAC12" s="521"/>
      <c r="DAG12" s="521"/>
      <c r="DAK12" s="521"/>
      <c r="DAO12" s="521"/>
      <c r="DAS12" s="521"/>
      <c r="DAW12" s="521"/>
      <c r="DBA12" s="521"/>
      <c r="DBE12" s="521"/>
      <c r="DBI12" s="521"/>
      <c r="DBM12" s="521"/>
      <c r="DBQ12" s="521"/>
      <c r="DBU12" s="521"/>
      <c r="DBY12" s="521"/>
      <c r="DCC12" s="521"/>
      <c r="DCG12" s="521"/>
      <c r="DCK12" s="521"/>
      <c r="DCO12" s="521"/>
      <c r="DCS12" s="521"/>
      <c r="DCW12" s="521"/>
      <c r="DDA12" s="521"/>
      <c r="DDE12" s="521"/>
      <c r="DDI12" s="521"/>
      <c r="DDM12" s="521"/>
      <c r="DDQ12" s="521"/>
      <c r="DDU12" s="521"/>
      <c r="DDY12" s="521"/>
      <c r="DEC12" s="521"/>
      <c r="DEG12" s="521"/>
      <c r="DEK12" s="521"/>
      <c r="DEO12" s="521"/>
      <c r="DES12" s="521"/>
      <c r="DEW12" s="521"/>
      <c r="DFA12" s="521"/>
      <c r="DFE12" s="521"/>
      <c r="DFI12" s="521"/>
      <c r="DFM12" s="521"/>
      <c r="DFQ12" s="521"/>
      <c r="DFU12" s="521"/>
      <c r="DFY12" s="521"/>
      <c r="DGC12" s="521"/>
      <c r="DGG12" s="521"/>
      <c r="DGK12" s="521"/>
      <c r="DGO12" s="521"/>
      <c r="DGS12" s="521"/>
      <c r="DGW12" s="521"/>
      <c r="DHA12" s="521"/>
      <c r="DHE12" s="521"/>
      <c r="DHI12" s="521"/>
      <c r="DHM12" s="521"/>
      <c r="DHQ12" s="521"/>
      <c r="DHU12" s="521"/>
      <c r="DHY12" s="521"/>
      <c r="DIC12" s="521"/>
      <c r="DIG12" s="521"/>
      <c r="DIK12" s="521"/>
      <c r="DIO12" s="521"/>
      <c r="DIS12" s="521"/>
      <c r="DIW12" s="521"/>
      <c r="DJA12" s="521"/>
      <c r="DJE12" s="521"/>
      <c r="DJI12" s="521"/>
      <c r="DJM12" s="521"/>
      <c r="DJQ12" s="521"/>
      <c r="DJU12" s="521"/>
      <c r="DJY12" s="521"/>
      <c r="DKC12" s="521"/>
      <c r="DKG12" s="521"/>
      <c r="DKK12" s="521"/>
      <c r="DKO12" s="521"/>
      <c r="DKS12" s="521"/>
      <c r="DKW12" s="521"/>
      <c r="DLA12" s="521"/>
      <c r="DLE12" s="521"/>
      <c r="DLI12" s="521"/>
      <c r="DLM12" s="521"/>
      <c r="DLQ12" s="521"/>
      <c r="DLU12" s="521"/>
      <c r="DLY12" s="521"/>
      <c r="DMC12" s="521"/>
      <c r="DMG12" s="521"/>
      <c r="DMK12" s="521"/>
      <c r="DMO12" s="521"/>
      <c r="DMS12" s="521"/>
      <c r="DMW12" s="521"/>
      <c r="DNA12" s="521"/>
      <c r="DNE12" s="521"/>
      <c r="DNI12" s="521"/>
      <c r="DNM12" s="521"/>
      <c r="DNQ12" s="521"/>
      <c r="DNU12" s="521"/>
      <c r="DNY12" s="521"/>
      <c r="DOC12" s="521"/>
      <c r="DOG12" s="521"/>
      <c r="DOK12" s="521"/>
      <c r="DOO12" s="521"/>
      <c r="DOS12" s="521"/>
      <c r="DOW12" s="521"/>
      <c r="DPA12" s="521"/>
      <c r="DPE12" s="521"/>
      <c r="DPI12" s="521"/>
      <c r="DPM12" s="521"/>
      <c r="DPQ12" s="521"/>
      <c r="DPU12" s="521"/>
      <c r="DPY12" s="521"/>
      <c r="DQC12" s="521"/>
      <c r="DQG12" s="521"/>
      <c r="DQK12" s="521"/>
      <c r="DQO12" s="521"/>
      <c r="DQS12" s="521"/>
      <c r="DQW12" s="521"/>
      <c r="DRA12" s="521"/>
      <c r="DRE12" s="521"/>
      <c r="DRI12" s="521"/>
      <c r="DRM12" s="521"/>
      <c r="DRQ12" s="521"/>
      <c r="DRU12" s="521"/>
      <c r="DRY12" s="521"/>
      <c r="DSC12" s="521"/>
      <c r="DSG12" s="521"/>
      <c r="DSK12" s="521"/>
      <c r="DSO12" s="521"/>
      <c r="DSS12" s="521"/>
      <c r="DSW12" s="521"/>
      <c r="DTA12" s="521"/>
      <c r="DTE12" s="521"/>
      <c r="DTI12" s="521"/>
      <c r="DTM12" s="521"/>
      <c r="DTQ12" s="521"/>
      <c r="DTU12" s="521"/>
      <c r="DTY12" s="521"/>
      <c r="DUC12" s="521"/>
      <c r="DUG12" s="521"/>
      <c r="DUK12" s="521"/>
      <c r="DUO12" s="521"/>
      <c r="DUS12" s="521"/>
      <c r="DUW12" s="521"/>
      <c r="DVA12" s="521"/>
      <c r="DVE12" s="521"/>
      <c r="DVI12" s="521"/>
      <c r="DVM12" s="521"/>
      <c r="DVQ12" s="521"/>
      <c r="DVU12" s="521"/>
      <c r="DVY12" s="521"/>
      <c r="DWC12" s="521"/>
      <c r="DWG12" s="521"/>
      <c r="DWK12" s="521"/>
      <c r="DWO12" s="521"/>
      <c r="DWS12" s="521"/>
      <c r="DWW12" s="521"/>
      <c r="DXA12" s="521"/>
      <c r="DXE12" s="521"/>
      <c r="DXI12" s="521"/>
      <c r="DXM12" s="521"/>
      <c r="DXQ12" s="521"/>
      <c r="DXU12" s="521"/>
      <c r="DXY12" s="521"/>
      <c r="DYC12" s="521"/>
      <c r="DYG12" s="521"/>
      <c r="DYK12" s="521"/>
      <c r="DYO12" s="521"/>
      <c r="DYS12" s="521"/>
      <c r="DYW12" s="521"/>
      <c r="DZA12" s="521"/>
      <c r="DZE12" s="521"/>
      <c r="DZI12" s="521"/>
      <c r="DZM12" s="521"/>
      <c r="DZQ12" s="521"/>
      <c r="DZU12" s="521"/>
      <c r="DZY12" s="521"/>
      <c r="EAC12" s="521"/>
      <c r="EAG12" s="521"/>
      <c r="EAK12" s="521"/>
      <c r="EAO12" s="521"/>
      <c r="EAS12" s="521"/>
      <c r="EAW12" s="521"/>
      <c r="EBA12" s="521"/>
      <c r="EBE12" s="521"/>
      <c r="EBI12" s="521"/>
      <c r="EBM12" s="521"/>
      <c r="EBQ12" s="521"/>
      <c r="EBU12" s="521"/>
      <c r="EBY12" s="521"/>
      <c r="ECC12" s="521"/>
      <c r="ECG12" s="521"/>
      <c r="ECK12" s="521"/>
      <c r="ECO12" s="521"/>
      <c r="ECS12" s="521"/>
      <c r="ECW12" s="521"/>
      <c r="EDA12" s="521"/>
      <c r="EDE12" s="521"/>
      <c r="EDI12" s="521"/>
      <c r="EDM12" s="521"/>
      <c r="EDQ12" s="521"/>
      <c r="EDU12" s="521"/>
      <c r="EDY12" s="521"/>
      <c r="EEC12" s="521"/>
      <c r="EEG12" s="521"/>
      <c r="EEK12" s="521"/>
      <c r="EEO12" s="521"/>
      <c r="EES12" s="521"/>
      <c r="EEW12" s="521"/>
      <c r="EFA12" s="521"/>
      <c r="EFE12" s="521"/>
      <c r="EFI12" s="521"/>
      <c r="EFM12" s="521"/>
      <c r="EFQ12" s="521"/>
      <c r="EFU12" s="521"/>
      <c r="EFY12" s="521"/>
      <c r="EGC12" s="521"/>
      <c r="EGG12" s="521"/>
      <c r="EGK12" s="521"/>
      <c r="EGO12" s="521"/>
      <c r="EGS12" s="521"/>
      <c r="EGW12" s="521"/>
      <c r="EHA12" s="521"/>
      <c r="EHE12" s="521"/>
      <c r="EHI12" s="521"/>
      <c r="EHM12" s="521"/>
      <c r="EHQ12" s="521"/>
      <c r="EHU12" s="521"/>
      <c r="EHY12" s="521"/>
      <c r="EIC12" s="521"/>
      <c r="EIG12" s="521"/>
      <c r="EIK12" s="521"/>
      <c r="EIO12" s="521"/>
      <c r="EIS12" s="521"/>
      <c r="EIW12" s="521"/>
      <c r="EJA12" s="521"/>
      <c r="EJE12" s="521"/>
      <c r="EJI12" s="521"/>
      <c r="EJM12" s="521"/>
      <c r="EJQ12" s="521"/>
      <c r="EJU12" s="521"/>
      <c r="EJY12" s="521"/>
      <c r="EKC12" s="521"/>
      <c r="EKG12" s="521"/>
      <c r="EKK12" s="521"/>
      <c r="EKO12" s="521"/>
      <c r="EKS12" s="521"/>
      <c r="EKW12" s="521"/>
      <c r="ELA12" s="521"/>
      <c r="ELE12" s="521"/>
      <c r="ELI12" s="521"/>
      <c r="ELM12" s="521"/>
      <c r="ELQ12" s="521"/>
      <c r="ELU12" s="521"/>
      <c r="ELY12" s="521"/>
      <c r="EMC12" s="521"/>
      <c r="EMG12" s="521"/>
      <c r="EMK12" s="521"/>
      <c r="EMO12" s="521"/>
      <c r="EMS12" s="521"/>
      <c r="EMW12" s="521"/>
      <c r="ENA12" s="521"/>
      <c r="ENE12" s="521"/>
      <c r="ENI12" s="521"/>
      <c r="ENM12" s="521"/>
      <c r="ENQ12" s="521"/>
      <c r="ENU12" s="521"/>
      <c r="ENY12" s="521"/>
      <c r="EOC12" s="521"/>
      <c r="EOG12" s="521"/>
      <c r="EOK12" s="521"/>
      <c r="EOO12" s="521"/>
      <c r="EOS12" s="521"/>
      <c r="EOW12" s="521"/>
      <c r="EPA12" s="521"/>
      <c r="EPE12" s="521"/>
      <c r="EPI12" s="521"/>
      <c r="EPM12" s="521"/>
      <c r="EPQ12" s="521"/>
      <c r="EPU12" s="521"/>
      <c r="EPY12" s="521"/>
      <c r="EQC12" s="521"/>
      <c r="EQG12" s="521"/>
      <c r="EQK12" s="521"/>
      <c r="EQO12" s="521"/>
      <c r="EQS12" s="521"/>
      <c r="EQW12" s="521"/>
      <c r="ERA12" s="521"/>
      <c r="ERE12" s="521"/>
      <c r="ERI12" s="521"/>
      <c r="ERM12" s="521"/>
      <c r="ERQ12" s="521"/>
      <c r="ERU12" s="521"/>
      <c r="ERY12" s="521"/>
      <c r="ESC12" s="521"/>
      <c r="ESG12" s="521"/>
      <c r="ESK12" s="521"/>
      <c r="ESO12" s="521"/>
      <c r="ESS12" s="521"/>
      <c r="ESW12" s="521"/>
      <c r="ETA12" s="521"/>
      <c r="ETE12" s="521"/>
      <c r="ETI12" s="521"/>
      <c r="ETM12" s="521"/>
      <c r="ETQ12" s="521"/>
      <c r="ETU12" s="521"/>
      <c r="ETY12" s="521"/>
      <c r="EUC12" s="521"/>
      <c r="EUG12" s="521"/>
      <c r="EUK12" s="521"/>
      <c r="EUO12" s="521"/>
      <c r="EUS12" s="521"/>
      <c r="EUW12" s="521"/>
      <c r="EVA12" s="521"/>
      <c r="EVE12" s="521"/>
      <c r="EVI12" s="521"/>
      <c r="EVM12" s="521"/>
      <c r="EVQ12" s="521"/>
      <c r="EVU12" s="521"/>
      <c r="EVY12" s="521"/>
      <c r="EWC12" s="521"/>
      <c r="EWG12" s="521"/>
      <c r="EWK12" s="521"/>
      <c r="EWO12" s="521"/>
      <c r="EWS12" s="521"/>
      <c r="EWW12" s="521"/>
      <c r="EXA12" s="521"/>
      <c r="EXE12" s="521"/>
      <c r="EXI12" s="521"/>
      <c r="EXM12" s="521"/>
      <c r="EXQ12" s="521"/>
      <c r="EXU12" s="521"/>
      <c r="EXY12" s="521"/>
      <c r="EYC12" s="521"/>
      <c r="EYG12" s="521"/>
      <c r="EYK12" s="521"/>
      <c r="EYO12" s="521"/>
      <c r="EYS12" s="521"/>
      <c r="EYW12" s="521"/>
      <c r="EZA12" s="521"/>
      <c r="EZE12" s="521"/>
      <c r="EZI12" s="521"/>
      <c r="EZM12" s="521"/>
      <c r="EZQ12" s="521"/>
      <c r="EZU12" s="521"/>
      <c r="EZY12" s="521"/>
      <c r="FAC12" s="521"/>
      <c r="FAG12" s="521"/>
      <c r="FAK12" s="521"/>
      <c r="FAO12" s="521"/>
      <c r="FAS12" s="521"/>
      <c r="FAW12" s="521"/>
      <c r="FBA12" s="521"/>
      <c r="FBE12" s="521"/>
      <c r="FBI12" s="521"/>
      <c r="FBM12" s="521"/>
      <c r="FBQ12" s="521"/>
      <c r="FBU12" s="521"/>
      <c r="FBY12" s="521"/>
      <c r="FCC12" s="521"/>
      <c r="FCG12" s="521"/>
      <c r="FCK12" s="521"/>
      <c r="FCO12" s="521"/>
      <c r="FCS12" s="521"/>
      <c r="FCW12" s="521"/>
      <c r="FDA12" s="521"/>
      <c r="FDE12" s="521"/>
      <c r="FDI12" s="521"/>
      <c r="FDM12" s="521"/>
      <c r="FDQ12" s="521"/>
      <c r="FDU12" s="521"/>
      <c r="FDY12" s="521"/>
      <c r="FEC12" s="521"/>
      <c r="FEG12" s="521"/>
      <c r="FEK12" s="521"/>
      <c r="FEO12" s="521"/>
      <c r="FES12" s="521"/>
      <c r="FEW12" s="521"/>
      <c r="FFA12" s="521"/>
      <c r="FFE12" s="521"/>
      <c r="FFI12" s="521"/>
      <c r="FFM12" s="521"/>
      <c r="FFQ12" s="521"/>
      <c r="FFU12" s="521"/>
      <c r="FFY12" s="521"/>
      <c r="FGC12" s="521"/>
      <c r="FGG12" s="521"/>
      <c r="FGK12" s="521"/>
      <c r="FGO12" s="521"/>
      <c r="FGS12" s="521"/>
      <c r="FGW12" s="521"/>
      <c r="FHA12" s="521"/>
      <c r="FHE12" s="521"/>
      <c r="FHI12" s="521"/>
      <c r="FHM12" s="521"/>
      <c r="FHQ12" s="521"/>
      <c r="FHU12" s="521"/>
      <c r="FHY12" s="521"/>
      <c r="FIC12" s="521"/>
      <c r="FIG12" s="521"/>
      <c r="FIK12" s="521"/>
      <c r="FIO12" s="521"/>
      <c r="FIS12" s="521"/>
      <c r="FIW12" s="521"/>
      <c r="FJA12" s="521"/>
      <c r="FJE12" s="521"/>
      <c r="FJI12" s="521"/>
      <c r="FJM12" s="521"/>
      <c r="FJQ12" s="521"/>
      <c r="FJU12" s="521"/>
      <c r="FJY12" s="521"/>
      <c r="FKC12" s="521"/>
      <c r="FKG12" s="521"/>
      <c r="FKK12" s="521"/>
      <c r="FKO12" s="521"/>
      <c r="FKS12" s="521"/>
      <c r="FKW12" s="521"/>
      <c r="FLA12" s="521"/>
      <c r="FLE12" s="521"/>
      <c r="FLI12" s="521"/>
      <c r="FLM12" s="521"/>
      <c r="FLQ12" s="521"/>
      <c r="FLU12" s="521"/>
      <c r="FLY12" s="521"/>
      <c r="FMC12" s="521"/>
      <c r="FMG12" s="521"/>
      <c r="FMK12" s="521"/>
      <c r="FMO12" s="521"/>
      <c r="FMS12" s="521"/>
      <c r="FMW12" s="521"/>
      <c r="FNA12" s="521"/>
      <c r="FNE12" s="521"/>
      <c r="FNI12" s="521"/>
      <c r="FNM12" s="521"/>
      <c r="FNQ12" s="521"/>
      <c r="FNU12" s="521"/>
      <c r="FNY12" s="521"/>
      <c r="FOC12" s="521"/>
      <c r="FOG12" s="521"/>
      <c r="FOK12" s="521"/>
      <c r="FOO12" s="521"/>
      <c r="FOS12" s="521"/>
      <c r="FOW12" s="521"/>
      <c r="FPA12" s="521"/>
      <c r="FPE12" s="521"/>
      <c r="FPI12" s="521"/>
      <c r="FPM12" s="521"/>
      <c r="FPQ12" s="521"/>
      <c r="FPU12" s="521"/>
      <c r="FPY12" s="521"/>
      <c r="FQC12" s="521"/>
      <c r="FQG12" s="521"/>
      <c r="FQK12" s="521"/>
      <c r="FQO12" s="521"/>
      <c r="FQS12" s="521"/>
      <c r="FQW12" s="521"/>
      <c r="FRA12" s="521"/>
      <c r="FRE12" s="521"/>
      <c r="FRI12" s="521"/>
      <c r="FRM12" s="521"/>
      <c r="FRQ12" s="521"/>
      <c r="FRU12" s="521"/>
      <c r="FRY12" s="521"/>
      <c r="FSC12" s="521"/>
      <c r="FSG12" s="521"/>
      <c r="FSK12" s="521"/>
      <c r="FSO12" s="521"/>
      <c r="FSS12" s="521"/>
      <c r="FSW12" s="521"/>
      <c r="FTA12" s="521"/>
      <c r="FTE12" s="521"/>
      <c r="FTI12" s="521"/>
      <c r="FTM12" s="521"/>
      <c r="FTQ12" s="521"/>
      <c r="FTU12" s="521"/>
      <c r="FTY12" s="521"/>
      <c r="FUC12" s="521"/>
      <c r="FUG12" s="521"/>
      <c r="FUK12" s="521"/>
      <c r="FUO12" s="521"/>
      <c r="FUS12" s="521"/>
      <c r="FUW12" s="521"/>
      <c r="FVA12" s="521"/>
      <c r="FVE12" s="521"/>
      <c r="FVI12" s="521"/>
      <c r="FVM12" s="521"/>
      <c r="FVQ12" s="521"/>
      <c r="FVU12" s="521"/>
      <c r="FVY12" s="521"/>
      <c r="FWC12" s="521"/>
      <c r="FWG12" s="521"/>
      <c r="FWK12" s="521"/>
      <c r="FWO12" s="521"/>
      <c r="FWS12" s="521"/>
      <c r="FWW12" s="521"/>
      <c r="FXA12" s="521"/>
      <c r="FXE12" s="521"/>
      <c r="FXI12" s="521"/>
      <c r="FXM12" s="521"/>
      <c r="FXQ12" s="521"/>
      <c r="FXU12" s="521"/>
      <c r="FXY12" s="521"/>
      <c r="FYC12" s="521"/>
      <c r="FYG12" s="521"/>
      <c r="FYK12" s="521"/>
      <c r="FYO12" s="521"/>
      <c r="FYS12" s="521"/>
      <c r="FYW12" s="521"/>
      <c r="FZA12" s="521"/>
      <c r="FZE12" s="521"/>
      <c r="FZI12" s="521"/>
      <c r="FZM12" s="521"/>
      <c r="FZQ12" s="521"/>
      <c r="FZU12" s="521"/>
      <c r="FZY12" s="521"/>
      <c r="GAC12" s="521"/>
      <c r="GAG12" s="521"/>
      <c r="GAK12" s="521"/>
      <c r="GAO12" s="521"/>
      <c r="GAS12" s="521"/>
      <c r="GAW12" s="521"/>
      <c r="GBA12" s="521"/>
      <c r="GBE12" s="521"/>
      <c r="GBI12" s="521"/>
      <c r="GBM12" s="521"/>
      <c r="GBQ12" s="521"/>
      <c r="GBU12" s="521"/>
      <c r="GBY12" s="521"/>
      <c r="GCC12" s="521"/>
      <c r="GCG12" s="521"/>
      <c r="GCK12" s="521"/>
      <c r="GCO12" s="521"/>
      <c r="GCS12" s="521"/>
      <c r="GCW12" s="521"/>
      <c r="GDA12" s="521"/>
      <c r="GDE12" s="521"/>
      <c r="GDI12" s="521"/>
      <c r="GDM12" s="521"/>
      <c r="GDQ12" s="521"/>
      <c r="GDU12" s="521"/>
      <c r="GDY12" s="521"/>
      <c r="GEC12" s="521"/>
      <c r="GEG12" s="521"/>
      <c r="GEK12" s="521"/>
      <c r="GEO12" s="521"/>
      <c r="GES12" s="521"/>
      <c r="GEW12" s="521"/>
      <c r="GFA12" s="521"/>
      <c r="GFE12" s="521"/>
      <c r="GFI12" s="521"/>
      <c r="GFM12" s="521"/>
      <c r="GFQ12" s="521"/>
      <c r="GFU12" s="521"/>
      <c r="GFY12" s="521"/>
      <c r="GGC12" s="521"/>
      <c r="GGG12" s="521"/>
      <c r="GGK12" s="521"/>
      <c r="GGO12" s="521"/>
      <c r="GGS12" s="521"/>
      <c r="GGW12" s="521"/>
      <c r="GHA12" s="521"/>
      <c r="GHE12" s="521"/>
      <c r="GHI12" s="521"/>
      <c r="GHM12" s="521"/>
      <c r="GHQ12" s="521"/>
      <c r="GHU12" s="521"/>
      <c r="GHY12" s="521"/>
      <c r="GIC12" s="521"/>
      <c r="GIG12" s="521"/>
      <c r="GIK12" s="521"/>
      <c r="GIO12" s="521"/>
      <c r="GIS12" s="521"/>
      <c r="GIW12" s="521"/>
      <c r="GJA12" s="521"/>
      <c r="GJE12" s="521"/>
      <c r="GJI12" s="521"/>
      <c r="GJM12" s="521"/>
      <c r="GJQ12" s="521"/>
      <c r="GJU12" s="521"/>
      <c r="GJY12" s="521"/>
      <c r="GKC12" s="521"/>
      <c r="GKG12" s="521"/>
      <c r="GKK12" s="521"/>
      <c r="GKO12" s="521"/>
      <c r="GKS12" s="521"/>
      <c r="GKW12" s="521"/>
      <c r="GLA12" s="521"/>
      <c r="GLE12" s="521"/>
      <c r="GLI12" s="521"/>
      <c r="GLM12" s="521"/>
      <c r="GLQ12" s="521"/>
      <c r="GLU12" s="521"/>
      <c r="GLY12" s="521"/>
      <c r="GMC12" s="521"/>
      <c r="GMG12" s="521"/>
      <c r="GMK12" s="521"/>
      <c r="GMO12" s="521"/>
      <c r="GMS12" s="521"/>
      <c r="GMW12" s="521"/>
      <c r="GNA12" s="521"/>
      <c r="GNE12" s="521"/>
      <c r="GNI12" s="521"/>
      <c r="GNM12" s="521"/>
      <c r="GNQ12" s="521"/>
      <c r="GNU12" s="521"/>
      <c r="GNY12" s="521"/>
      <c r="GOC12" s="521"/>
      <c r="GOG12" s="521"/>
      <c r="GOK12" s="521"/>
      <c r="GOO12" s="521"/>
      <c r="GOS12" s="521"/>
      <c r="GOW12" s="521"/>
      <c r="GPA12" s="521"/>
      <c r="GPE12" s="521"/>
      <c r="GPI12" s="521"/>
      <c r="GPM12" s="521"/>
      <c r="GPQ12" s="521"/>
      <c r="GPU12" s="521"/>
      <c r="GPY12" s="521"/>
      <c r="GQC12" s="521"/>
      <c r="GQG12" s="521"/>
      <c r="GQK12" s="521"/>
      <c r="GQO12" s="521"/>
      <c r="GQS12" s="521"/>
      <c r="GQW12" s="521"/>
      <c r="GRA12" s="521"/>
      <c r="GRE12" s="521"/>
      <c r="GRI12" s="521"/>
      <c r="GRM12" s="521"/>
      <c r="GRQ12" s="521"/>
      <c r="GRU12" s="521"/>
      <c r="GRY12" s="521"/>
      <c r="GSC12" s="521"/>
      <c r="GSG12" s="521"/>
      <c r="GSK12" s="521"/>
      <c r="GSO12" s="521"/>
      <c r="GSS12" s="521"/>
      <c r="GSW12" s="521"/>
      <c r="GTA12" s="521"/>
      <c r="GTE12" s="521"/>
      <c r="GTI12" s="521"/>
      <c r="GTM12" s="521"/>
      <c r="GTQ12" s="521"/>
      <c r="GTU12" s="521"/>
      <c r="GTY12" s="521"/>
      <c r="GUC12" s="521"/>
      <c r="GUG12" s="521"/>
      <c r="GUK12" s="521"/>
      <c r="GUO12" s="521"/>
      <c r="GUS12" s="521"/>
      <c r="GUW12" s="521"/>
      <c r="GVA12" s="521"/>
      <c r="GVE12" s="521"/>
      <c r="GVI12" s="521"/>
      <c r="GVM12" s="521"/>
      <c r="GVQ12" s="521"/>
      <c r="GVU12" s="521"/>
      <c r="GVY12" s="521"/>
      <c r="GWC12" s="521"/>
      <c r="GWG12" s="521"/>
      <c r="GWK12" s="521"/>
      <c r="GWO12" s="521"/>
      <c r="GWS12" s="521"/>
      <c r="GWW12" s="521"/>
      <c r="GXA12" s="521"/>
      <c r="GXE12" s="521"/>
      <c r="GXI12" s="521"/>
      <c r="GXM12" s="521"/>
      <c r="GXQ12" s="521"/>
      <c r="GXU12" s="521"/>
      <c r="GXY12" s="521"/>
      <c r="GYC12" s="521"/>
      <c r="GYG12" s="521"/>
      <c r="GYK12" s="521"/>
      <c r="GYO12" s="521"/>
      <c r="GYS12" s="521"/>
      <c r="GYW12" s="521"/>
      <c r="GZA12" s="521"/>
      <c r="GZE12" s="521"/>
      <c r="GZI12" s="521"/>
      <c r="GZM12" s="521"/>
      <c r="GZQ12" s="521"/>
      <c r="GZU12" s="521"/>
      <c r="GZY12" s="521"/>
      <c r="HAC12" s="521"/>
      <c r="HAG12" s="521"/>
      <c r="HAK12" s="521"/>
      <c r="HAO12" s="521"/>
      <c r="HAS12" s="521"/>
      <c r="HAW12" s="521"/>
      <c r="HBA12" s="521"/>
      <c r="HBE12" s="521"/>
      <c r="HBI12" s="521"/>
      <c r="HBM12" s="521"/>
      <c r="HBQ12" s="521"/>
      <c r="HBU12" s="521"/>
      <c r="HBY12" s="521"/>
      <c r="HCC12" s="521"/>
      <c r="HCG12" s="521"/>
      <c r="HCK12" s="521"/>
      <c r="HCO12" s="521"/>
      <c r="HCS12" s="521"/>
      <c r="HCW12" s="521"/>
      <c r="HDA12" s="521"/>
      <c r="HDE12" s="521"/>
      <c r="HDI12" s="521"/>
      <c r="HDM12" s="521"/>
      <c r="HDQ12" s="521"/>
      <c r="HDU12" s="521"/>
      <c r="HDY12" s="521"/>
      <c r="HEC12" s="521"/>
      <c r="HEG12" s="521"/>
      <c r="HEK12" s="521"/>
      <c r="HEO12" s="521"/>
      <c r="HES12" s="521"/>
      <c r="HEW12" s="521"/>
      <c r="HFA12" s="521"/>
      <c r="HFE12" s="521"/>
      <c r="HFI12" s="521"/>
      <c r="HFM12" s="521"/>
      <c r="HFQ12" s="521"/>
      <c r="HFU12" s="521"/>
      <c r="HFY12" s="521"/>
      <c r="HGC12" s="521"/>
      <c r="HGG12" s="521"/>
      <c r="HGK12" s="521"/>
      <c r="HGO12" s="521"/>
      <c r="HGS12" s="521"/>
      <c r="HGW12" s="521"/>
      <c r="HHA12" s="521"/>
      <c r="HHE12" s="521"/>
      <c r="HHI12" s="521"/>
      <c r="HHM12" s="521"/>
      <c r="HHQ12" s="521"/>
      <c r="HHU12" s="521"/>
      <c r="HHY12" s="521"/>
      <c r="HIC12" s="521"/>
      <c r="HIG12" s="521"/>
      <c r="HIK12" s="521"/>
      <c r="HIO12" s="521"/>
      <c r="HIS12" s="521"/>
      <c r="HIW12" s="521"/>
      <c r="HJA12" s="521"/>
      <c r="HJE12" s="521"/>
      <c r="HJI12" s="521"/>
      <c r="HJM12" s="521"/>
      <c r="HJQ12" s="521"/>
      <c r="HJU12" s="521"/>
      <c r="HJY12" s="521"/>
      <c r="HKC12" s="521"/>
      <c r="HKG12" s="521"/>
      <c r="HKK12" s="521"/>
      <c r="HKO12" s="521"/>
      <c r="HKS12" s="521"/>
      <c r="HKW12" s="521"/>
      <c r="HLA12" s="521"/>
      <c r="HLE12" s="521"/>
      <c r="HLI12" s="521"/>
      <c r="HLM12" s="521"/>
      <c r="HLQ12" s="521"/>
      <c r="HLU12" s="521"/>
      <c r="HLY12" s="521"/>
      <c r="HMC12" s="521"/>
      <c r="HMG12" s="521"/>
      <c r="HMK12" s="521"/>
      <c r="HMO12" s="521"/>
      <c r="HMS12" s="521"/>
      <c r="HMW12" s="521"/>
      <c r="HNA12" s="521"/>
      <c r="HNE12" s="521"/>
      <c r="HNI12" s="521"/>
      <c r="HNM12" s="521"/>
      <c r="HNQ12" s="521"/>
      <c r="HNU12" s="521"/>
      <c r="HNY12" s="521"/>
      <c r="HOC12" s="521"/>
      <c r="HOG12" s="521"/>
      <c r="HOK12" s="521"/>
      <c r="HOO12" s="521"/>
      <c r="HOS12" s="521"/>
      <c r="HOW12" s="521"/>
      <c r="HPA12" s="521"/>
      <c r="HPE12" s="521"/>
      <c r="HPI12" s="521"/>
      <c r="HPM12" s="521"/>
      <c r="HPQ12" s="521"/>
      <c r="HPU12" s="521"/>
      <c r="HPY12" s="521"/>
      <c r="HQC12" s="521"/>
      <c r="HQG12" s="521"/>
      <c r="HQK12" s="521"/>
      <c r="HQO12" s="521"/>
      <c r="HQS12" s="521"/>
      <c r="HQW12" s="521"/>
      <c r="HRA12" s="521"/>
      <c r="HRE12" s="521"/>
      <c r="HRI12" s="521"/>
      <c r="HRM12" s="521"/>
      <c r="HRQ12" s="521"/>
      <c r="HRU12" s="521"/>
      <c r="HRY12" s="521"/>
      <c r="HSC12" s="521"/>
      <c r="HSG12" s="521"/>
      <c r="HSK12" s="521"/>
      <c r="HSO12" s="521"/>
      <c r="HSS12" s="521"/>
      <c r="HSW12" s="521"/>
      <c r="HTA12" s="521"/>
      <c r="HTE12" s="521"/>
      <c r="HTI12" s="521"/>
      <c r="HTM12" s="521"/>
      <c r="HTQ12" s="521"/>
      <c r="HTU12" s="521"/>
      <c r="HTY12" s="521"/>
      <c r="HUC12" s="521"/>
      <c r="HUG12" s="521"/>
      <c r="HUK12" s="521"/>
      <c r="HUO12" s="521"/>
      <c r="HUS12" s="521"/>
      <c r="HUW12" s="521"/>
      <c r="HVA12" s="521"/>
      <c r="HVE12" s="521"/>
      <c r="HVI12" s="521"/>
      <c r="HVM12" s="521"/>
      <c r="HVQ12" s="521"/>
      <c r="HVU12" s="521"/>
      <c r="HVY12" s="521"/>
      <c r="HWC12" s="521"/>
      <c r="HWG12" s="521"/>
      <c r="HWK12" s="521"/>
      <c r="HWO12" s="521"/>
      <c r="HWS12" s="521"/>
      <c r="HWW12" s="521"/>
      <c r="HXA12" s="521"/>
      <c r="HXE12" s="521"/>
      <c r="HXI12" s="521"/>
      <c r="HXM12" s="521"/>
      <c r="HXQ12" s="521"/>
      <c r="HXU12" s="521"/>
      <c r="HXY12" s="521"/>
      <c r="HYC12" s="521"/>
      <c r="HYG12" s="521"/>
      <c r="HYK12" s="521"/>
      <c r="HYO12" s="521"/>
      <c r="HYS12" s="521"/>
      <c r="HYW12" s="521"/>
      <c r="HZA12" s="521"/>
      <c r="HZE12" s="521"/>
      <c r="HZI12" s="521"/>
      <c r="HZM12" s="521"/>
      <c r="HZQ12" s="521"/>
      <c r="HZU12" s="521"/>
      <c r="HZY12" s="521"/>
      <c r="IAC12" s="521"/>
      <c r="IAG12" s="521"/>
      <c r="IAK12" s="521"/>
      <c r="IAO12" s="521"/>
      <c r="IAS12" s="521"/>
      <c r="IAW12" s="521"/>
      <c r="IBA12" s="521"/>
      <c r="IBE12" s="521"/>
      <c r="IBI12" s="521"/>
      <c r="IBM12" s="521"/>
      <c r="IBQ12" s="521"/>
      <c r="IBU12" s="521"/>
      <c r="IBY12" s="521"/>
      <c r="ICC12" s="521"/>
      <c r="ICG12" s="521"/>
      <c r="ICK12" s="521"/>
      <c r="ICO12" s="521"/>
      <c r="ICS12" s="521"/>
      <c r="ICW12" s="521"/>
      <c r="IDA12" s="521"/>
      <c r="IDE12" s="521"/>
      <c r="IDI12" s="521"/>
      <c r="IDM12" s="521"/>
      <c r="IDQ12" s="521"/>
      <c r="IDU12" s="521"/>
      <c r="IDY12" s="521"/>
      <c r="IEC12" s="521"/>
      <c r="IEG12" s="521"/>
      <c r="IEK12" s="521"/>
      <c r="IEO12" s="521"/>
      <c r="IES12" s="521"/>
      <c r="IEW12" s="521"/>
      <c r="IFA12" s="521"/>
      <c r="IFE12" s="521"/>
      <c r="IFI12" s="521"/>
      <c r="IFM12" s="521"/>
      <c r="IFQ12" s="521"/>
      <c r="IFU12" s="521"/>
      <c r="IFY12" s="521"/>
      <c r="IGC12" s="521"/>
      <c r="IGG12" s="521"/>
      <c r="IGK12" s="521"/>
      <c r="IGO12" s="521"/>
      <c r="IGS12" s="521"/>
      <c r="IGW12" s="521"/>
      <c r="IHA12" s="521"/>
      <c r="IHE12" s="521"/>
      <c r="IHI12" s="521"/>
      <c r="IHM12" s="521"/>
      <c r="IHQ12" s="521"/>
      <c r="IHU12" s="521"/>
      <c r="IHY12" s="521"/>
      <c r="IIC12" s="521"/>
      <c r="IIG12" s="521"/>
      <c r="IIK12" s="521"/>
      <c r="IIO12" s="521"/>
      <c r="IIS12" s="521"/>
      <c r="IIW12" s="521"/>
      <c r="IJA12" s="521"/>
      <c r="IJE12" s="521"/>
      <c r="IJI12" s="521"/>
      <c r="IJM12" s="521"/>
      <c r="IJQ12" s="521"/>
      <c r="IJU12" s="521"/>
      <c r="IJY12" s="521"/>
      <c r="IKC12" s="521"/>
      <c r="IKG12" s="521"/>
      <c r="IKK12" s="521"/>
      <c r="IKO12" s="521"/>
      <c r="IKS12" s="521"/>
      <c r="IKW12" s="521"/>
      <c r="ILA12" s="521"/>
      <c r="ILE12" s="521"/>
      <c r="ILI12" s="521"/>
      <c r="ILM12" s="521"/>
      <c r="ILQ12" s="521"/>
      <c r="ILU12" s="521"/>
      <c r="ILY12" s="521"/>
      <c r="IMC12" s="521"/>
      <c r="IMG12" s="521"/>
      <c r="IMK12" s="521"/>
      <c r="IMO12" s="521"/>
      <c r="IMS12" s="521"/>
      <c r="IMW12" s="521"/>
      <c r="INA12" s="521"/>
      <c r="INE12" s="521"/>
      <c r="INI12" s="521"/>
      <c r="INM12" s="521"/>
      <c r="INQ12" s="521"/>
      <c r="INU12" s="521"/>
      <c r="INY12" s="521"/>
      <c r="IOC12" s="521"/>
      <c r="IOG12" s="521"/>
      <c r="IOK12" s="521"/>
      <c r="IOO12" s="521"/>
      <c r="IOS12" s="521"/>
      <c r="IOW12" s="521"/>
      <c r="IPA12" s="521"/>
      <c r="IPE12" s="521"/>
      <c r="IPI12" s="521"/>
      <c r="IPM12" s="521"/>
      <c r="IPQ12" s="521"/>
      <c r="IPU12" s="521"/>
      <c r="IPY12" s="521"/>
      <c r="IQC12" s="521"/>
      <c r="IQG12" s="521"/>
      <c r="IQK12" s="521"/>
      <c r="IQO12" s="521"/>
      <c r="IQS12" s="521"/>
      <c r="IQW12" s="521"/>
      <c r="IRA12" s="521"/>
      <c r="IRE12" s="521"/>
      <c r="IRI12" s="521"/>
      <c r="IRM12" s="521"/>
      <c r="IRQ12" s="521"/>
      <c r="IRU12" s="521"/>
      <c r="IRY12" s="521"/>
      <c r="ISC12" s="521"/>
      <c r="ISG12" s="521"/>
      <c r="ISK12" s="521"/>
      <c r="ISO12" s="521"/>
      <c r="ISS12" s="521"/>
      <c r="ISW12" s="521"/>
      <c r="ITA12" s="521"/>
      <c r="ITE12" s="521"/>
      <c r="ITI12" s="521"/>
      <c r="ITM12" s="521"/>
      <c r="ITQ12" s="521"/>
      <c r="ITU12" s="521"/>
      <c r="ITY12" s="521"/>
      <c r="IUC12" s="521"/>
      <c r="IUG12" s="521"/>
      <c r="IUK12" s="521"/>
      <c r="IUO12" s="521"/>
      <c r="IUS12" s="521"/>
      <c r="IUW12" s="521"/>
      <c r="IVA12" s="521"/>
      <c r="IVE12" s="521"/>
      <c r="IVI12" s="521"/>
      <c r="IVM12" s="521"/>
      <c r="IVQ12" s="521"/>
      <c r="IVU12" s="521"/>
      <c r="IVY12" s="521"/>
      <c r="IWC12" s="521"/>
      <c r="IWG12" s="521"/>
      <c r="IWK12" s="521"/>
      <c r="IWO12" s="521"/>
      <c r="IWS12" s="521"/>
      <c r="IWW12" s="521"/>
      <c r="IXA12" s="521"/>
      <c r="IXE12" s="521"/>
      <c r="IXI12" s="521"/>
      <c r="IXM12" s="521"/>
      <c r="IXQ12" s="521"/>
      <c r="IXU12" s="521"/>
      <c r="IXY12" s="521"/>
      <c r="IYC12" s="521"/>
      <c r="IYG12" s="521"/>
      <c r="IYK12" s="521"/>
      <c r="IYO12" s="521"/>
      <c r="IYS12" s="521"/>
      <c r="IYW12" s="521"/>
      <c r="IZA12" s="521"/>
      <c r="IZE12" s="521"/>
      <c r="IZI12" s="521"/>
      <c r="IZM12" s="521"/>
      <c r="IZQ12" s="521"/>
      <c r="IZU12" s="521"/>
      <c r="IZY12" s="521"/>
      <c r="JAC12" s="521"/>
      <c r="JAG12" s="521"/>
      <c r="JAK12" s="521"/>
      <c r="JAO12" s="521"/>
      <c r="JAS12" s="521"/>
      <c r="JAW12" s="521"/>
      <c r="JBA12" s="521"/>
      <c r="JBE12" s="521"/>
      <c r="JBI12" s="521"/>
      <c r="JBM12" s="521"/>
      <c r="JBQ12" s="521"/>
      <c r="JBU12" s="521"/>
      <c r="JBY12" s="521"/>
      <c r="JCC12" s="521"/>
      <c r="JCG12" s="521"/>
      <c r="JCK12" s="521"/>
      <c r="JCO12" s="521"/>
      <c r="JCS12" s="521"/>
      <c r="JCW12" s="521"/>
      <c r="JDA12" s="521"/>
      <c r="JDE12" s="521"/>
      <c r="JDI12" s="521"/>
      <c r="JDM12" s="521"/>
      <c r="JDQ12" s="521"/>
      <c r="JDU12" s="521"/>
      <c r="JDY12" s="521"/>
      <c r="JEC12" s="521"/>
      <c r="JEG12" s="521"/>
      <c r="JEK12" s="521"/>
      <c r="JEO12" s="521"/>
      <c r="JES12" s="521"/>
      <c r="JEW12" s="521"/>
      <c r="JFA12" s="521"/>
      <c r="JFE12" s="521"/>
      <c r="JFI12" s="521"/>
      <c r="JFM12" s="521"/>
      <c r="JFQ12" s="521"/>
      <c r="JFU12" s="521"/>
      <c r="JFY12" s="521"/>
      <c r="JGC12" s="521"/>
      <c r="JGG12" s="521"/>
      <c r="JGK12" s="521"/>
      <c r="JGO12" s="521"/>
      <c r="JGS12" s="521"/>
      <c r="JGW12" s="521"/>
      <c r="JHA12" s="521"/>
      <c r="JHE12" s="521"/>
      <c r="JHI12" s="521"/>
      <c r="JHM12" s="521"/>
      <c r="JHQ12" s="521"/>
      <c r="JHU12" s="521"/>
      <c r="JHY12" s="521"/>
      <c r="JIC12" s="521"/>
      <c r="JIG12" s="521"/>
      <c r="JIK12" s="521"/>
      <c r="JIO12" s="521"/>
      <c r="JIS12" s="521"/>
      <c r="JIW12" s="521"/>
      <c r="JJA12" s="521"/>
      <c r="JJE12" s="521"/>
      <c r="JJI12" s="521"/>
      <c r="JJM12" s="521"/>
      <c r="JJQ12" s="521"/>
      <c r="JJU12" s="521"/>
      <c r="JJY12" s="521"/>
      <c r="JKC12" s="521"/>
      <c r="JKG12" s="521"/>
      <c r="JKK12" s="521"/>
      <c r="JKO12" s="521"/>
      <c r="JKS12" s="521"/>
      <c r="JKW12" s="521"/>
      <c r="JLA12" s="521"/>
      <c r="JLE12" s="521"/>
      <c r="JLI12" s="521"/>
      <c r="JLM12" s="521"/>
      <c r="JLQ12" s="521"/>
      <c r="JLU12" s="521"/>
      <c r="JLY12" s="521"/>
      <c r="JMC12" s="521"/>
      <c r="JMG12" s="521"/>
      <c r="JMK12" s="521"/>
      <c r="JMO12" s="521"/>
      <c r="JMS12" s="521"/>
      <c r="JMW12" s="521"/>
      <c r="JNA12" s="521"/>
      <c r="JNE12" s="521"/>
      <c r="JNI12" s="521"/>
      <c r="JNM12" s="521"/>
      <c r="JNQ12" s="521"/>
      <c r="JNU12" s="521"/>
      <c r="JNY12" s="521"/>
      <c r="JOC12" s="521"/>
      <c r="JOG12" s="521"/>
      <c r="JOK12" s="521"/>
      <c r="JOO12" s="521"/>
      <c r="JOS12" s="521"/>
      <c r="JOW12" s="521"/>
      <c r="JPA12" s="521"/>
      <c r="JPE12" s="521"/>
      <c r="JPI12" s="521"/>
      <c r="JPM12" s="521"/>
      <c r="JPQ12" s="521"/>
      <c r="JPU12" s="521"/>
      <c r="JPY12" s="521"/>
      <c r="JQC12" s="521"/>
      <c r="JQG12" s="521"/>
      <c r="JQK12" s="521"/>
      <c r="JQO12" s="521"/>
      <c r="JQS12" s="521"/>
      <c r="JQW12" s="521"/>
      <c r="JRA12" s="521"/>
      <c r="JRE12" s="521"/>
      <c r="JRI12" s="521"/>
      <c r="JRM12" s="521"/>
      <c r="JRQ12" s="521"/>
      <c r="JRU12" s="521"/>
      <c r="JRY12" s="521"/>
      <c r="JSC12" s="521"/>
      <c r="JSG12" s="521"/>
      <c r="JSK12" s="521"/>
      <c r="JSO12" s="521"/>
      <c r="JSS12" s="521"/>
      <c r="JSW12" s="521"/>
      <c r="JTA12" s="521"/>
      <c r="JTE12" s="521"/>
      <c r="JTI12" s="521"/>
      <c r="JTM12" s="521"/>
      <c r="JTQ12" s="521"/>
      <c r="JTU12" s="521"/>
      <c r="JTY12" s="521"/>
      <c r="JUC12" s="521"/>
      <c r="JUG12" s="521"/>
      <c r="JUK12" s="521"/>
      <c r="JUO12" s="521"/>
      <c r="JUS12" s="521"/>
      <c r="JUW12" s="521"/>
      <c r="JVA12" s="521"/>
      <c r="JVE12" s="521"/>
      <c r="JVI12" s="521"/>
      <c r="JVM12" s="521"/>
      <c r="JVQ12" s="521"/>
      <c r="JVU12" s="521"/>
      <c r="JVY12" s="521"/>
      <c r="JWC12" s="521"/>
      <c r="JWG12" s="521"/>
      <c r="JWK12" s="521"/>
      <c r="JWO12" s="521"/>
      <c r="JWS12" s="521"/>
      <c r="JWW12" s="521"/>
      <c r="JXA12" s="521"/>
      <c r="JXE12" s="521"/>
      <c r="JXI12" s="521"/>
      <c r="JXM12" s="521"/>
      <c r="JXQ12" s="521"/>
      <c r="JXU12" s="521"/>
      <c r="JXY12" s="521"/>
      <c r="JYC12" s="521"/>
      <c r="JYG12" s="521"/>
      <c r="JYK12" s="521"/>
      <c r="JYO12" s="521"/>
      <c r="JYS12" s="521"/>
      <c r="JYW12" s="521"/>
      <c r="JZA12" s="521"/>
      <c r="JZE12" s="521"/>
      <c r="JZI12" s="521"/>
      <c r="JZM12" s="521"/>
      <c r="JZQ12" s="521"/>
      <c r="JZU12" s="521"/>
      <c r="JZY12" s="521"/>
      <c r="KAC12" s="521"/>
      <c r="KAG12" s="521"/>
      <c r="KAK12" s="521"/>
      <c r="KAO12" s="521"/>
      <c r="KAS12" s="521"/>
      <c r="KAW12" s="521"/>
      <c r="KBA12" s="521"/>
      <c r="KBE12" s="521"/>
      <c r="KBI12" s="521"/>
      <c r="KBM12" s="521"/>
      <c r="KBQ12" s="521"/>
      <c r="KBU12" s="521"/>
      <c r="KBY12" s="521"/>
      <c r="KCC12" s="521"/>
      <c r="KCG12" s="521"/>
      <c r="KCK12" s="521"/>
      <c r="KCO12" s="521"/>
      <c r="KCS12" s="521"/>
      <c r="KCW12" s="521"/>
      <c r="KDA12" s="521"/>
      <c r="KDE12" s="521"/>
      <c r="KDI12" s="521"/>
      <c r="KDM12" s="521"/>
      <c r="KDQ12" s="521"/>
      <c r="KDU12" s="521"/>
      <c r="KDY12" s="521"/>
      <c r="KEC12" s="521"/>
      <c r="KEG12" s="521"/>
      <c r="KEK12" s="521"/>
      <c r="KEO12" s="521"/>
      <c r="KES12" s="521"/>
      <c r="KEW12" s="521"/>
      <c r="KFA12" s="521"/>
      <c r="KFE12" s="521"/>
      <c r="KFI12" s="521"/>
      <c r="KFM12" s="521"/>
      <c r="KFQ12" s="521"/>
      <c r="KFU12" s="521"/>
      <c r="KFY12" s="521"/>
      <c r="KGC12" s="521"/>
      <c r="KGG12" s="521"/>
      <c r="KGK12" s="521"/>
      <c r="KGO12" s="521"/>
      <c r="KGS12" s="521"/>
      <c r="KGW12" s="521"/>
      <c r="KHA12" s="521"/>
      <c r="KHE12" s="521"/>
      <c r="KHI12" s="521"/>
      <c r="KHM12" s="521"/>
      <c r="KHQ12" s="521"/>
      <c r="KHU12" s="521"/>
      <c r="KHY12" s="521"/>
      <c r="KIC12" s="521"/>
      <c r="KIG12" s="521"/>
      <c r="KIK12" s="521"/>
      <c r="KIO12" s="521"/>
      <c r="KIS12" s="521"/>
      <c r="KIW12" s="521"/>
      <c r="KJA12" s="521"/>
      <c r="KJE12" s="521"/>
      <c r="KJI12" s="521"/>
      <c r="KJM12" s="521"/>
      <c r="KJQ12" s="521"/>
      <c r="KJU12" s="521"/>
      <c r="KJY12" s="521"/>
      <c r="KKC12" s="521"/>
      <c r="KKG12" s="521"/>
      <c r="KKK12" s="521"/>
      <c r="KKO12" s="521"/>
      <c r="KKS12" s="521"/>
      <c r="KKW12" s="521"/>
      <c r="KLA12" s="521"/>
      <c r="KLE12" s="521"/>
      <c r="KLI12" s="521"/>
      <c r="KLM12" s="521"/>
      <c r="KLQ12" s="521"/>
      <c r="KLU12" s="521"/>
      <c r="KLY12" s="521"/>
      <c r="KMC12" s="521"/>
      <c r="KMG12" s="521"/>
      <c r="KMK12" s="521"/>
      <c r="KMO12" s="521"/>
      <c r="KMS12" s="521"/>
      <c r="KMW12" s="521"/>
      <c r="KNA12" s="521"/>
      <c r="KNE12" s="521"/>
      <c r="KNI12" s="521"/>
      <c r="KNM12" s="521"/>
      <c r="KNQ12" s="521"/>
      <c r="KNU12" s="521"/>
      <c r="KNY12" s="521"/>
      <c r="KOC12" s="521"/>
      <c r="KOG12" s="521"/>
      <c r="KOK12" s="521"/>
      <c r="KOO12" s="521"/>
      <c r="KOS12" s="521"/>
      <c r="KOW12" s="521"/>
      <c r="KPA12" s="521"/>
      <c r="KPE12" s="521"/>
      <c r="KPI12" s="521"/>
      <c r="KPM12" s="521"/>
      <c r="KPQ12" s="521"/>
      <c r="KPU12" s="521"/>
      <c r="KPY12" s="521"/>
      <c r="KQC12" s="521"/>
      <c r="KQG12" s="521"/>
      <c r="KQK12" s="521"/>
      <c r="KQO12" s="521"/>
      <c r="KQS12" s="521"/>
      <c r="KQW12" s="521"/>
      <c r="KRA12" s="521"/>
      <c r="KRE12" s="521"/>
      <c r="KRI12" s="521"/>
      <c r="KRM12" s="521"/>
      <c r="KRQ12" s="521"/>
      <c r="KRU12" s="521"/>
      <c r="KRY12" s="521"/>
      <c r="KSC12" s="521"/>
      <c r="KSG12" s="521"/>
      <c r="KSK12" s="521"/>
      <c r="KSO12" s="521"/>
      <c r="KSS12" s="521"/>
      <c r="KSW12" s="521"/>
      <c r="KTA12" s="521"/>
      <c r="KTE12" s="521"/>
      <c r="KTI12" s="521"/>
      <c r="KTM12" s="521"/>
      <c r="KTQ12" s="521"/>
      <c r="KTU12" s="521"/>
      <c r="KTY12" s="521"/>
      <c r="KUC12" s="521"/>
      <c r="KUG12" s="521"/>
      <c r="KUK12" s="521"/>
      <c r="KUO12" s="521"/>
      <c r="KUS12" s="521"/>
      <c r="KUW12" s="521"/>
      <c r="KVA12" s="521"/>
      <c r="KVE12" s="521"/>
      <c r="KVI12" s="521"/>
      <c r="KVM12" s="521"/>
      <c r="KVQ12" s="521"/>
      <c r="KVU12" s="521"/>
      <c r="KVY12" s="521"/>
      <c r="KWC12" s="521"/>
      <c r="KWG12" s="521"/>
      <c r="KWK12" s="521"/>
      <c r="KWO12" s="521"/>
      <c r="KWS12" s="521"/>
      <c r="KWW12" s="521"/>
      <c r="KXA12" s="521"/>
      <c r="KXE12" s="521"/>
      <c r="KXI12" s="521"/>
      <c r="KXM12" s="521"/>
      <c r="KXQ12" s="521"/>
      <c r="KXU12" s="521"/>
      <c r="KXY12" s="521"/>
      <c r="KYC12" s="521"/>
      <c r="KYG12" s="521"/>
      <c r="KYK12" s="521"/>
      <c r="KYO12" s="521"/>
      <c r="KYS12" s="521"/>
      <c r="KYW12" s="521"/>
      <c r="KZA12" s="521"/>
      <c r="KZE12" s="521"/>
      <c r="KZI12" s="521"/>
      <c r="KZM12" s="521"/>
      <c r="KZQ12" s="521"/>
      <c r="KZU12" s="521"/>
      <c r="KZY12" s="521"/>
      <c r="LAC12" s="521"/>
      <c r="LAG12" s="521"/>
      <c r="LAK12" s="521"/>
      <c r="LAO12" s="521"/>
      <c r="LAS12" s="521"/>
      <c r="LAW12" s="521"/>
      <c r="LBA12" s="521"/>
      <c r="LBE12" s="521"/>
      <c r="LBI12" s="521"/>
      <c r="LBM12" s="521"/>
      <c r="LBQ12" s="521"/>
      <c r="LBU12" s="521"/>
      <c r="LBY12" s="521"/>
      <c r="LCC12" s="521"/>
      <c r="LCG12" s="521"/>
      <c r="LCK12" s="521"/>
      <c r="LCO12" s="521"/>
      <c r="LCS12" s="521"/>
      <c r="LCW12" s="521"/>
      <c r="LDA12" s="521"/>
      <c r="LDE12" s="521"/>
      <c r="LDI12" s="521"/>
      <c r="LDM12" s="521"/>
      <c r="LDQ12" s="521"/>
      <c r="LDU12" s="521"/>
      <c r="LDY12" s="521"/>
      <c r="LEC12" s="521"/>
      <c r="LEG12" s="521"/>
      <c r="LEK12" s="521"/>
      <c r="LEO12" s="521"/>
      <c r="LES12" s="521"/>
      <c r="LEW12" s="521"/>
      <c r="LFA12" s="521"/>
      <c r="LFE12" s="521"/>
      <c r="LFI12" s="521"/>
      <c r="LFM12" s="521"/>
      <c r="LFQ12" s="521"/>
      <c r="LFU12" s="521"/>
      <c r="LFY12" s="521"/>
      <c r="LGC12" s="521"/>
      <c r="LGG12" s="521"/>
      <c r="LGK12" s="521"/>
      <c r="LGO12" s="521"/>
      <c r="LGS12" s="521"/>
      <c r="LGW12" s="521"/>
      <c r="LHA12" s="521"/>
      <c r="LHE12" s="521"/>
      <c r="LHI12" s="521"/>
      <c r="LHM12" s="521"/>
      <c r="LHQ12" s="521"/>
      <c r="LHU12" s="521"/>
      <c r="LHY12" s="521"/>
      <c r="LIC12" s="521"/>
      <c r="LIG12" s="521"/>
      <c r="LIK12" s="521"/>
      <c r="LIO12" s="521"/>
      <c r="LIS12" s="521"/>
      <c r="LIW12" s="521"/>
      <c r="LJA12" s="521"/>
      <c r="LJE12" s="521"/>
      <c r="LJI12" s="521"/>
      <c r="LJM12" s="521"/>
      <c r="LJQ12" s="521"/>
      <c r="LJU12" s="521"/>
      <c r="LJY12" s="521"/>
      <c r="LKC12" s="521"/>
      <c r="LKG12" s="521"/>
      <c r="LKK12" s="521"/>
      <c r="LKO12" s="521"/>
      <c r="LKS12" s="521"/>
      <c r="LKW12" s="521"/>
      <c r="LLA12" s="521"/>
      <c r="LLE12" s="521"/>
      <c r="LLI12" s="521"/>
      <c r="LLM12" s="521"/>
      <c r="LLQ12" s="521"/>
      <c r="LLU12" s="521"/>
      <c r="LLY12" s="521"/>
      <c r="LMC12" s="521"/>
      <c r="LMG12" s="521"/>
      <c r="LMK12" s="521"/>
      <c r="LMO12" s="521"/>
      <c r="LMS12" s="521"/>
      <c r="LMW12" s="521"/>
      <c r="LNA12" s="521"/>
      <c r="LNE12" s="521"/>
      <c r="LNI12" s="521"/>
      <c r="LNM12" s="521"/>
      <c r="LNQ12" s="521"/>
      <c r="LNU12" s="521"/>
      <c r="LNY12" s="521"/>
      <c r="LOC12" s="521"/>
      <c r="LOG12" s="521"/>
      <c r="LOK12" s="521"/>
      <c r="LOO12" s="521"/>
      <c r="LOS12" s="521"/>
      <c r="LOW12" s="521"/>
      <c r="LPA12" s="521"/>
      <c r="LPE12" s="521"/>
      <c r="LPI12" s="521"/>
      <c r="LPM12" s="521"/>
      <c r="LPQ12" s="521"/>
      <c r="LPU12" s="521"/>
      <c r="LPY12" s="521"/>
      <c r="LQC12" s="521"/>
      <c r="LQG12" s="521"/>
      <c r="LQK12" s="521"/>
      <c r="LQO12" s="521"/>
      <c r="LQS12" s="521"/>
      <c r="LQW12" s="521"/>
      <c r="LRA12" s="521"/>
      <c r="LRE12" s="521"/>
      <c r="LRI12" s="521"/>
      <c r="LRM12" s="521"/>
      <c r="LRQ12" s="521"/>
      <c r="LRU12" s="521"/>
      <c r="LRY12" s="521"/>
      <c r="LSC12" s="521"/>
      <c r="LSG12" s="521"/>
      <c r="LSK12" s="521"/>
      <c r="LSO12" s="521"/>
      <c r="LSS12" s="521"/>
      <c r="LSW12" s="521"/>
      <c r="LTA12" s="521"/>
      <c r="LTE12" s="521"/>
      <c r="LTI12" s="521"/>
      <c r="LTM12" s="521"/>
      <c r="LTQ12" s="521"/>
      <c r="LTU12" s="521"/>
      <c r="LTY12" s="521"/>
      <c r="LUC12" s="521"/>
      <c r="LUG12" s="521"/>
      <c r="LUK12" s="521"/>
      <c r="LUO12" s="521"/>
      <c r="LUS12" s="521"/>
      <c r="LUW12" s="521"/>
      <c r="LVA12" s="521"/>
      <c r="LVE12" s="521"/>
      <c r="LVI12" s="521"/>
      <c r="LVM12" s="521"/>
      <c r="LVQ12" s="521"/>
      <c r="LVU12" s="521"/>
      <c r="LVY12" s="521"/>
      <c r="LWC12" s="521"/>
      <c r="LWG12" s="521"/>
      <c r="LWK12" s="521"/>
      <c r="LWO12" s="521"/>
      <c r="LWS12" s="521"/>
      <c r="LWW12" s="521"/>
      <c r="LXA12" s="521"/>
      <c r="LXE12" s="521"/>
      <c r="LXI12" s="521"/>
      <c r="LXM12" s="521"/>
      <c r="LXQ12" s="521"/>
      <c r="LXU12" s="521"/>
      <c r="LXY12" s="521"/>
      <c r="LYC12" s="521"/>
      <c r="LYG12" s="521"/>
      <c r="LYK12" s="521"/>
      <c r="LYO12" s="521"/>
      <c r="LYS12" s="521"/>
      <c r="LYW12" s="521"/>
      <c r="LZA12" s="521"/>
      <c r="LZE12" s="521"/>
      <c r="LZI12" s="521"/>
      <c r="LZM12" s="521"/>
      <c r="LZQ12" s="521"/>
      <c r="LZU12" s="521"/>
      <c r="LZY12" s="521"/>
      <c r="MAC12" s="521"/>
      <c r="MAG12" s="521"/>
      <c r="MAK12" s="521"/>
      <c r="MAO12" s="521"/>
      <c r="MAS12" s="521"/>
      <c r="MAW12" s="521"/>
      <c r="MBA12" s="521"/>
      <c r="MBE12" s="521"/>
      <c r="MBI12" s="521"/>
      <c r="MBM12" s="521"/>
      <c r="MBQ12" s="521"/>
      <c r="MBU12" s="521"/>
      <c r="MBY12" s="521"/>
      <c r="MCC12" s="521"/>
      <c r="MCG12" s="521"/>
      <c r="MCK12" s="521"/>
      <c r="MCO12" s="521"/>
      <c r="MCS12" s="521"/>
      <c r="MCW12" s="521"/>
      <c r="MDA12" s="521"/>
      <c r="MDE12" s="521"/>
      <c r="MDI12" s="521"/>
      <c r="MDM12" s="521"/>
      <c r="MDQ12" s="521"/>
      <c r="MDU12" s="521"/>
      <c r="MDY12" s="521"/>
      <c r="MEC12" s="521"/>
      <c r="MEG12" s="521"/>
      <c r="MEK12" s="521"/>
      <c r="MEO12" s="521"/>
      <c r="MES12" s="521"/>
      <c r="MEW12" s="521"/>
      <c r="MFA12" s="521"/>
      <c r="MFE12" s="521"/>
      <c r="MFI12" s="521"/>
      <c r="MFM12" s="521"/>
      <c r="MFQ12" s="521"/>
      <c r="MFU12" s="521"/>
      <c r="MFY12" s="521"/>
      <c r="MGC12" s="521"/>
      <c r="MGG12" s="521"/>
      <c r="MGK12" s="521"/>
      <c r="MGO12" s="521"/>
      <c r="MGS12" s="521"/>
      <c r="MGW12" s="521"/>
      <c r="MHA12" s="521"/>
      <c r="MHE12" s="521"/>
      <c r="MHI12" s="521"/>
      <c r="MHM12" s="521"/>
      <c r="MHQ12" s="521"/>
      <c r="MHU12" s="521"/>
      <c r="MHY12" s="521"/>
      <c r="MIC12" s="521"/>
      <c r="MIG12" s="521"/>
      <c r="MIK12" s="521"/>
      <c r="MIO12" s="521"/>
      <c r="MIS12" s="521"/>
      <c r="MIW12" s="521"/>
      <c r="MJA12" s="521"/>
      <c r="MJE12" s="521"/>
      <c r="MJI12" s="521"/>
      <c r="MJM12" s="521"/>
      <c r="MJQ12" s="521"/>
      <c r="MJU12" s="521"/>
      <c r="MJY12" s="521"/>
      <c r="MKC12" s="521"/>
      <c r="MKG12" s="521"/>
      <c r="MKK12" s="521"/>
      <c r="MKO12" s="521"/>
      <c r="MKS12" s="521"/>
      <c r="MKW12" s="521"/>
      <c r="MLA12" s="521"/>
      <c r="MLE12" s="521"/>
      <c r="MLI12" s="521"/>
      <c r="MLM12" s="521"/>
      <c r="MLQ12" s="521"/>
      <c r="MLU12" s="521"/>
      <c r="MLY12" s="521"/>
      <c r="MMC12" s="521"/>
      <c r="MMG12" s="521"/>
      <c r="MMK12" s="521"/>
      <c r="MMO12" s="521"/>
      <c r="MMS12" s="521"/>
      <c r="MMW12" s="521"/>
      <c r="MNA12" s="521"/>
      <c r="MNE12" s="521"/>
      <c r="MNI12" s="521"/>
      <c r="MNM12" s="521"/>
      <c r="MNQ12" s="521"/>
      <c r="MNU12" s="521"/>
      <c r="MNY12" s="521"/>
      <c r="MOC12" s="521"/>
      <c r="MOG12" s="521"/>
      <c r="MOK12" s="521"/>
      <c r="MOO12" s="521"/>
      <c r="MOS12" s="521"/>
      <c r="MOW12" s="521"/>
      <c r="MPA12" s="521"/>
      <c r="MPE12" s="521"/>
      <c r="MPI12" s="521"/>
      <c r="MPM12" s="521"/>
      <c r="MPQ12" s="521"/>
      <c r="MPU12" s="521"/>
      <c r="MPY12" s="521"/>
      <c r="MQC12" s="521"/>
      <c r="MQG12" s="521"/>
      <c r="MQK12" s="521"/>
      <c r="MQO12" s="521"/>
      <c r="MQS12" s="521"/>
      <c r="MQW12" s="521"/>
      <c r="MRA12" s="521"/>
      <c r="MRE12" s="521"/>
      <c r="MRI12" s="521"/>
      <c r="MRM12" s="521"/>
      <c r="MRQ12" s="521"/>
      <c r="MRU12" s="521"/>
      <c r="MRY12" s="521"/>
      <c r="MSC12" s="521"/>
      <c r="MSG12" s="521"/>
      <c r="MSK12" s="521"/>
      <c r="MSO12" s="521"/>
      <c r="MSS12" s="521"/>
      <c r="MSW12" s="521"/>
      <c r="MTA12" s="521"/>
      <c r="MTE12" s="521"/>
      <c r="MTI12" s="521"/>
      <c r="MTM12" s="521"/>
      <c r="MTQ12" s="521"/>
      <c r="MTU12" s="521"/>
      <c r="MTY12" s="521"/>
      <c r="MUC12" s="521"/>
      <c r="MUG12" s="521"/>
      <c r="MUK12" s="521"/>
      <c r="MUO12" s="521"/>
      <c r="MUS12" s="521"/>
      <c r="MUW12" s="521"/>
      <c r="MVA12" s="521"/>
      <c r="MVE12" s="521"/>
      <c r="MVI12" s="521"/>
      <c r="MVM12" s="521"/>
      <c r="MVQ12" s="521"/>
      <c r="MVU12" s="521"/>
      <c r="MVY12" s="521"/>
      <c r="MWC12" s="521"/>
      <c r="MWG12" s="521"/>
      <c r="MWK12" s="521"/>
      <c r="MWO12" s="521"/>
      <c r="MWS12" s="521"/>
      <c r="MWW12" s="521"/>
      <c r="MXA12" s="521"/>
      <c r="MXE12" s="521"/>
      <c r="MXI12" s="521"/>
      <c r="MXM12" s="521"/>
      <c r="MXQ12" s="521"/>
      <c r="MXU12" s="521"/>
      <c r="MXY12" s="521"/>
      <c r="MYC12" s="521"/>
      <c r="MYG12" s="521"/>
      <c r="MYK12" s="521"/>
      <c r="MYO12" s="521"/>
      <c r="MYS12" s="521"/>
      <c r="MYW12" s="521"/>
      <c r="MZA12" s="521"/>
      <c r="MZE12" s="521"/>
      <c r="MZI12" s="521"/>
      <c r="MZM12" s="521"/>
      <c r="MZQ12" s="521"/>
      <c r="MZU12" s="521"/>
      <c r="MZY12" s="521"/>
      <c r="NAC12" s="521"/>
      <c r="NAG12" s="521"/>
      <c r="NAK12" s="521"/>
      <c r="NAO12" s="521"/>
      <c r="NAS12" s="521"/>
      <c r="NAW12" s="521"/>
      <c r="NBA12" s="521"/>
      <c r="NBE12" s="521"/>
      <c r="NBI12" s="521"/>
      <c r="NBM12" s="521"/>
      <c r="NBQ12" s="521"/>
      <c r="NBU12" s="521"/>
      <c r="NBY12" s="521"/>
      <c r="NCC12" s="521"/>
      <c r="NCG12" s="521"/>
      <c r="NCK12" s="521"/>
      <c r="NCO12" s="521"/>
      <c r="NCS12" s="521"/>
      <c r="NCW12" s="521"/>
      <c r="NDA12" s="521"/>
      <c r="NDE12" s="521"/>
      <c r="NDI12" s="521"/>
      <c r="NDM12" s="521"/>
      <c r="NDQ12" s="521"/>
      <c r="NDU12" s="521"/>
      <c r="NDY12" s="521"/>
      <c r="NEC12" s="521"/>
      <c r="NEG12" s="521"/>
      <c r="NEK12" s="521"/>
      <c r="NEO12" s="521"/>
      <c r="NES12" s="521"/>
      <c r="NEW12" s="521"/>
      <c r="NFA12" s="521"/>
      <c r="NFE12" s="521"/>
      <c r="NFI12" s="521"/>
      <c r="NFM12" s="521"/>
      <c r="NFQ12" s="521"/>
      <c r="NFU12" s="521"/>
      <c r="NFY12" s="521"/>
      <c r="NGC12" s="521"/>
      <c r="NGG12" s="521"/>
      <c r="NGK12" s="521"/>
      <c r="NGO12" s="521"/>
      <c r="NGS12" s="521"/>
      <c r="NGW12" s="521"/>
      <c r="NHA12" s="521"/>
      <c r="NHE12" s="521"/>
      <c r="NHI12" s="521"/>
      <c r="NHM12" s="521"/>
      <c r="NHQ12" s="521"/>
      <c r="NHU12" s="521"/>
      <c r="NHY12" s="521"/>
      <c r="NIC12" s="521"/>
      <c r="NIG12" s="521"/>
      <c r="NIK12" s="521"/>
      <c r="NIO12" s="521"/>
      <c r="NIS12" s="521"/>
      <c r="NIW12" s="521"/>
      <c r="NJA12" s="521"/>
      <c r="NJE12" s="521"/>
      <c r="NJI12" s="521"/>
      <c r="NJM12" s="521"/>
      <c r="NJQ12" s="521"/>
      <c r="NJU12" s="521"/>
      <c r="NJY12" s="521"/>
      <c r="NKC12" s="521"/>
      <c r="NKG12" s="521"/>
      <c r="NKK12" s="521"/>
      <c r="NKO12" s="521"/>
      <c r="NKS12" s="521"/>
      <c r="NKW12" s="521"/>
      <c r="NLA12" s="521"/>
      <c r="NLE12" s="521"/>
      <c r="NLI12" s="521"/>
      <c r="NLM12" s="521"/>
      <c r="NLQ12" s="521"/>
      <c r="NLU12" s="521"/>
      <c r="NLY12" s="521"/>
      <c r="NMC12" s="521"/>
      <c r="NMG12" s="521"/>
      <c r="NMK12" s="521"/>
      <c r="NMO12" s="521"/>
      <c r="NMS12" s="521"/>
      <c r="NMW12" s="521"/>
      <c r="NNA12" s="521"/>
      <c r="NNE12" s="521"/>
      <c r="NNI12" s="521"/>
      <c r="NNM12" s="521"/>
      <c r="NNQ12" s="521"/>
      <c r="NNU12" s="521"/>
      <c r="NNY12" s="521"/>
      <c r="NOC12" s="521"/>
      <c r="NOG12" s="521"/>
      <c r="NOK12" s="521"/>
      <c r="NOO12" s="521"/>
      <c r="NOS12" s="521"/>
      <c r="NOW12" s="521"/>
      <c r="NPA12" s="521"/>
      <c r="NPE12" s="521"/>
      <c r="NPI12" s="521"/>
      <c r="NPM12" s="521"/>
      <c r="NPQ12" s="521"/>
      <c r="NPU12" s="521"/>
      <c r="NPY12" s="521"/>
      <c r="NQC12" s="521"/>
      <c r="NQG12" s="521"/>
      <c r="NQK12" s="521"/>
      <c r="NQO12" s="521"/>
      <c r="NQS12" s="521"/>
      <c r="NQW12" s="521"/>
      <c r="NRA12" s="521"/>
      <c r="NRE12" s="521"/>
      <c r="NRI12" s="521"/>
      <c r="NRM12" s="521"/>
      <c r="NRQ12" s="521"/>
      <c r="NRU12" s="521"/>
      <c r="NRY12" s="521"/>
      <c r="NSC12" s="521"/>
      <c r="NSG12" s="521"/>
      <c r="NSK12" s="521"/>
      <c r="NSO12" s="521"/>
      <c r="NSS12" s="521"/>
      <c r="NSW12" s="521"/>
      <c r="NTA12" s="521"/>
      <c r="NTE12" s="521"/>
      <c r="NTI12" s="521"/>
      <c r="NTM12" s="521"/>
      <c r="NTQ12" s="521"/>
      <c r="NTU12" s="521"/>
      <c r="NTY12" s="521"/>
      <c r="NUC12" s="521"/>
      <c r="NUG12" s="521"/>
      <c r="NUK12" s="521"/>
      <c r="NUO12" s="521"/>
      <c r="NUS12" s="521"/>
      <c r="NUW12" s="521"/>
      <c r="NVA12" s="521"/>
      <c r="NVE12" s="521"/>
      <c r="NVI12" s="521"/>
      <c r="NVM12" s="521"/>
      <c r="NVQ12" s="521"/>
      <c r="NVU12" s="521"/>
      <c r="NVY12" s="521"/>
      <c r="NWC12" s="521"/>
      <c r="NWG12" s="521"/>
      <c r="NWK12" s="521"/>
      <c r="NWO12" s="521"/>
      <c r="NWS12" s="521"/>
      <c r="NWW12" s="521"/>
      <c r="NXA12" s="521"/>
      <c r="NXE12" s="521"/>
      <c r="NXI12" s="521"/>
      <c r="NXM12" s="521"/>
      <c r="NXQ12" s="521"/>
      <c r="NXU12" s="521"/>
      <c r="NXY12" s="521"/>
      <c r="NYC12" s="521"/>
      <c r="NYG12" s="521"/>
      <c r="NYK12" s="521"/>
      <c r="NYO12" s="521"/>
      <c r="NYS12" s="521"/>
      <c r="NYW12" s="521"/>
      <c r="NZA12" s="521"/>
      <c r="NZE12" s="521"/>
      <c r="NZI12" s="521"/>
      <c r="NZM12" s="521"/>
      <c r="NZQ12" s="521"/>
      <c r="NZU12" s="521"/>
      <c r="NZY12" s="521"/>
      <c r="OAC12" s="521"/>
      <c r="OAG12" s="521"/>
      <c r="OAK12" s="521"/>
      <c r="OAO12" s="521"/>
      <c r="OAS12" s="521"/>
      <c r="OAW12" s="521"/>
      <c r="OBA12" s="521"/>
      <c r="OBE12" s="521"/>
      <c r="OBI12" s="521"/>
      <c r="OBM12" s="521"/>
      <c r="OBQ12" s="521"/>
      <c r="OBU12" s="521"/>
      <c r="OBY12" s="521"/>
      <c r="OCC12" s="521"/>
      <c r="OCG12" s="521"/>
      <c r="OCK12" s="521"/>
      <c r="OCO12" s="521"/>
      <c r="OCS12" s="521"/>
      <c r="OCW12" s="521"/>
      <c r="ODA12" s="521"/>
      <c r="ODE12" s="521"/>
      <c r="ODI12" s="521"/>
      <c r="ODM12" s="521"/>
      <c r="ODQ12" s="521"/>
      <c r="ODU12" s="521"/>
      <c r="ODY12" s="521"/>
      <c r="OEC12" s="521"/>
      <c r="OEG12" s="521"/>
      <c r="OEK12" s="521"/>
      <c r="OEO12" s="521"/>
      <c r="OES12" s="521"/>
      <c r="OEW12" s="521"/>
      <c r="OFA12" s="521"/>
      <c r="OFE12" s="521"/>
      <c r="OFI12" s="521"/>
      <c r="OFM12" s="521"/>
      <c r="OFQ12" s="521"/>
      <c r="OFU12" s="521"/>
      <c r="OFY12" s="521"/>
      <c r="OGC12" s="521"/>
      <c r="OGG12" s="521"/>
      <c r="OGK12" s="521"/>
      <c r="OGO12" s="521"/>
      <c r="OGS12" s="521"/>
      <c r="OGW12" s="521"/>
      <c r="OHA12" s="521"/>
      <c r="OHE12" s="521"/>
      <c r="OHI12" s="521"/>
      <c r="OHM12" s="521"/>
      <c r="OHQ12" s="521"/>
      <c r="OHU12" s="521"/>
      <c r="OHY12" s="521"/>
      <c r="OIC12" s="521"/>
      <c r="OIG12" s="521"/>
      <c r="OIK12" s="521"/>
      <c r="OIO12" s="521"/>
      <c r="OIS12" s="521"/>
      <c r="OIW12" s="521"/>
      <c r="OJA12" s="521"/>
      <c r="OJE12" s="521"/>
      <c r="OJI12" s="521"/>
      <c r="OJM12" s="521"/>
      <c r="OJQ12" s="521"/>
      <c r="OJU12" s="521"/>
      <c r="OJY12" s="521"/>
      <c r="OKC12" s="521"/>
      <c r="OKG12" s="521"/>
      <c r="OKK12" s="521"/>
      <c r="OKO12" s="521"/>
      <c r="OKS12" s="521"/>
      <c r="OKW12" s="521"/>
      <c r="OLA12" s="521"/>
      <c r="OLE12" s="521"/>
      <c r="OLI12" s="521"/>
      <c r="OLM12" s="521"/>
      <c r="OLQ12" s="521"/>
      <c r="OLU12" s="521"/>
      <c r="OLY12" s="521"/>
      <c r="OMC12" s="521"/>
      <c r="OMG12" s="521"/>
      <c r="OMK12" s="521"/>
      <c r="OMO12" s="521"/>
      <c r="OMS12" s="521"/>
      <c r="OMW12" s="521"/>
      <c r="ONA12" s="521"/>
      <c r="ONE12" s="521"/>
      <c r="ONI12" s="521"/>
      <c r="ONM12" s="521"/>
      <c r="ONQ12" s="521"/>
      <c r="ONU12" s="521"/>
      <c r="ONY12" s="521"/>
      <c r="OOC12" s="521"/>
      <c r="OOG12" s="521"/>
      <c r="OOK12" s="521"/>
      <c r="OOO12" s="521"/>
      <c r="OOS12" s="521"/>
      <c r="OOW12" s="521"/>
      <c r="OPA12" s="521"/>
      <c r="OPE12" s="521"/>
      <c r="OPI12" s="521"/>
      <c r="OPM12" s="521"/>
      <c r="OPQ12" s="521"/>
      <c r="OPU12" s="521"/>
      <c r="OPY12" s="521"/>
      <c r="OQC12" s="521"/>
      <c r="OQG12" s="521"/>
      <c r="OQK12" s="521"/>
      <c r="OQO12" s="521"/>
      <c r="OQS12" s="521"/>
      <c r="OQW12" s="521"/>
      <c r="ORA12" s="521"/>
      <c r="ORE12" s="521"/>
      <c r="ORI12" s="521"/>
      <c r="ORM12" s="521"/>
      <c r="ORQ12" s="521"/>
      <c r="ORU12" s="521"/>
      <c r="ORY12" s="521"/>
      <c r="OSC12" s="521"/>
      <c r="OSG12" s="521"/>
      <c r="OSK12" s="521"/>
      <c r="OSO12" s="521"/>
      <c r="OSS12" s="521"/>
      <c r="OSW12" s="521"/>
      <c r="OTA12" s="521"/>
      <c r="OTE12" s="521"/>
      <c r="OTI12" s="521"/>
      <c r="OTM12" s="521"/>
      <c r="OTQ12" s="521"/>
      <c r="OTU12" s="521"/>
      <c r="OTY12" s="521"/>
      <c r="OUC12" s="521"/>
      <c r="OUG12" s="521"/>
      <c r="OUK12" s="521"/>
      <c r="OUO12" s="521"/>
      <c r="OUS12" s="521"/>
      <c r="OUW12" s="521"/>
      <c r="OVA12" s="521"/>
      <c r="OVE12" s="521"/>
      <c r="OVI12" s="521"/>
      <c r="OVM12" s="521"/>
      <c r="OVQ12" s="521"/>
      <c r="OVU12" s="521"/>
      <c r="OVY12" s="521"/>
      <c r="OWC12" s="521"/>
      <c r="OWG12" s="521"/>
      <c r="OWK12" s="521"/>
      <c r="OWO12" s="521"/>
      <c r="OWS12" s="521"/>
      <c r="OWW12" s="521"/>
      <c r="OXA12" s="521"/>
      <c r="OXE12" s="521"/>
      <c r="OXI12" s="521"/>
      <c r="OXM12" s="521"/>
      <c r="OXQ12" s="521"/>
      <c r="OXU12" s="521"/>
      <c r="OXY12" s="521"/>
      <c r="OYC12" s="521"/>
      <c r="OYG12" s="521"/>
      <c r="OYK12" s="521"/>
      <c r="OYO12" s="521"/>
      <c r="OYS12" s="521"/>
      <c r="OYW12" s="521"/>
      <c r="OZA12" s="521"/>
      <c r="OZE12" s="521"/>
      <c r="OZI12" s="521"/>
      <c r="OZM12" s="521"/>
      <c r="OZQ12" s="521"/>
      <c r="OZU12" s="521"/>
      <c r="OZY12" s="521"/>
      <c r="PAC12" s="521"/>
      <c r="PAG12" s="521"/>
      <c r="PAK12" s="521"/>
      <c r="PAO12" s="521"/>
      <c r="PAS12" s="521"/>
      <c r="PAW12" s="521"/>
      <c r="PBA12" s="521"/>
      <c r="PBE12" s="521"/>
      <c r="PBI12" s="521"/>
      <c r="PBM12" s="521"/>
      <c r="PBQ12" s="521"/>
      <c r="PBU12" s="521"/>
      <c r="PBY12" s="521"/>
      <c r="PCC12" s="521"/>
      <c r="PCG12" s="521"/>
      <c r="PCK12" s="521"/>
      <c r="PCO12" s="521"/>
      <c r="PCS12" s="521"/>
      <c r="PCW12" s="521"/>
      <c r="PDA12" s="521"/>
      <c r="PDE12" s="521"/>
      <c r="PDI12" s="521"/>
      <c r="PDM12" s="521"/>
      <c r="PDQ12" s="521"/>
      <c r="PDU12" s="521"/>
      <c r="PDY12" s="521"/>
      <c r="PEC12" s="521"/>
      <c r="PEG12" s="521"/>
      <c r="PEK12" s="521"/>
      <c r="PEO12" s="521"/>
      <c r="PES12" s="521"/>
      <c r="PEW12" s="521"/>
      <c r="PFA12" s="521"/>
      <c r="PFE12" s="521"/>
      <c r="PFI12" s="521"/>
      <c r="PFM12" s="521"/>
      <c r="PFQ12" s="521"/>
      <c r="PFU12" s="521"/>
      <c r="PFY12" s="521"/>
      <c r="PGC12" s="521"/>
      <c r="PGG12" s="521"/>
      <c r="PGK12" s="521"/>
      <c r="PGO12" s="521"/>
      <c r="PGS12" s="521"/>
      <c r="PGW12" s="521"/>
      <c r="PHA12" s="521"/>
      <c r="PHE12" s="521"/>
      <c r="PHI12" s="521"/>
      <c r="PHM12" s="521"/>
      <c r="PHQ12" s="521"/>
      <c r="PHU12" s="521"/>
      <c r="PHY12" s="521"/>
      <c r="PIC12" s="521"/>
      <c r="PIG12" s="521"/>
      <c r="PIK12" s="521"/>
      <c r="PIO12" s="521"/>
      <c r="PIS12" s="521"/>
      <c r="PIW12" s="521"/>
      <c r="PJA12" s="521"/>
      <c r="PJE12" s="521"/>
      <c r="PJI12" s="521"/>
      <c r="PJM12" s="521"/>
      <c r="PJQ12" s="521"/>
      <c r="PJU12" s="521"/>
      <c r="PJY12" s="521"/>
      <c r="PKC12" s="521"/>
      <c r="PKG12" s="521"/>
      <c r="PKK12" s="521"/>
      <c r="PKO12" s="521"/>
      <c r="PKS12" s="521"/>
      <c r="PKW12" s="521"/>
      <c r="PLA12" s="521"/>
      <c r="PLE12" s="521"/>
      <c r="PLI12" s="521"/>
      <c r="PLM12" s="521"/>
      <c r="PLQ12" s="521"/>
      <c r="PLU12" s="521"/>
      <c r="PLY12" s="521"/>
      <c r="PMC12" s="521"/>
      <c r="PMG12" s="521"/>
      <c r="PMK12" s="521"/>
      <c r="PMO12" s="521"/>
      <c r="PMS12" s="521"/>
      <c r="PMW12" s="521"/>
      <c r="PNA12" s="521"/>
      <c r="PNE12" s="521"/>
      <c r="PNI12" s="521"/>
      <c r="PNM12" s="521"/>
      <c r="PNQ12" s="521"/>
      <c r="PNU12" s="521"/>
      <c r="PNY12" s="521"/>
      <c r="POC12" s="521"/>
      <c r="POG12" s="521"/>
      <c r="POK12" s="521"/>
      <c r="POO12" s="521"/>
      <c r="POS12" s="521"/>
      <c r="POW12" s="521"/>
      <c r="PPA12" s="521"/>
      <c r="PPE12" s="521"/>
      <c r="PPI12" s="521"/>
      <c r="PPM12" s="521"/>
      <c r="PPQ12" s="521"/>
      <c r="PPU12" s="521"/>
      <c r="PPY12" s="521"/>
      <c r="PQC12" s="521"/>
      <c r="PQG12" s="521"/>
      <c r="PQK12" s="521"/>
      <c r="PQO12" s="521"/>
      <c r="PQS12" s="521"/>
      <c r="PQW12" s="521"/>
      <c r="PRA12" s="521"/>
      <c r="PRE12" s="521"/>
      <c r="PRI12" s="521"/>
      <c r="PRM12" s="521"/>
      <c r="PRQ12" s="521"/>
      <c r="PRU12" s="521"/>
      <c r="PRY12" s="521"/>
      <c r="PSC12" s="521"/>
      <c r="PSG12" s="521"/>
      <c r="PSK12" s="521"/>
      <c r="PSO12" s="521"/>
      <c r="PSS12" s="521"/>
      <c r="PSW12" s="521"/>
      <c r="PTA12" s="521"/>
      <c r="PTE12" s="521"/>
      <c r="PTI12" s="521"/>
      <c r="PTM12" s="521"/>
      <c r="PTQ12" s="521"/>
      <c r="PTU12" s="521"/>
      <c r="PTY12" s="521"/>
      <c r="PUC12" s="521"/>
      <c r="PUG12" s="521"/>
      <c r="PUK12" s="521"/>
      <c r="PUO12" s="521"/>
      <c r="PUS12" s="521"/>
      <c r="PUW12" s="521"/>
      <c r="PVA12" s="521"/>
      <c r="PVE12" s="521"/>
      <c r="PVI12" s="521"/>
      <c r="PVM12" s="521"/>
      <c r="PVQ12" s="521"/>
      <c r="PVU12" s="521"/>
      <c r="PVY12" s="521"/>
      <c r="PWC12" s="521"/>
      <c r="PWG12" s="521"/>
      <c r="PWK12" s="521"/>
      <c r="PWO12" s="521"/>
      <c r="PWS12" s="521"/>
      <c r="PWW12" s="521"/>
      <c r="PXA12" s="521"/>
      <c r="PXE12" s="521"/>
      <c r="PXI12" s="521"/>
      <c r="PXM12" s="521"/>
      <c r="PXQ12" s="521"/>
      <c r="PXU12" s="521"/>
      <c r="PXY12" s="521"/>
      <c r="PYC12" s="521"/>
      <c r="PYG12" s="521"/>
      <c r="PYK12" s="521"/>
      <c r="PYO12" s="521"/>
      <c r="PYS12" s="521"/>
      <c r="PYW12" s="521"/>
      <c r="PZA12" s="521"/>
      <c r="PZE12" s="521"/>
      <c r="PZI12" s="521"/>
      <c r="PZM12" s="521"/>
      <c r="PZQ12" s="521"/>
      <c r="PZU12" s="521"/>
      <c r="PZY12" s="521"/>
      <c r="QAC12" s="521"/>
      <c r="QAG12" s="521"/>
      <c r="QAK12" s="521"/>
      <c r="QAO12" s="521"/>
      <c r="QAS12" s="521"/>
      <c r="QAW12" s="521"/>
      <c r="QBA12" s="521"/>
      <c r="QBE12" s="521"/>
      <c r="QBI12" s="521"/>
      <c r="QBM12" s="521"/>
      <c r="QBQ12" s="521"/>
      <c r="QBU12" s="521"/>
      <c r="QBY12" s="521"/>
      <c r="QCC12" s="521"/>
      <c r="QCG12" s="521"/>
      <c r="QCK12" s="521"/>
      <c r="QCO12" s="521"/>
      <c r="QCS12" s="521"/>
      <c r="QCW12" s="521"/>
      <c r="QDA12" s="521"/>
      <c r="QDE12" s="521"/>
      <c r="QDI12" s="521"/>
      <c r="QDM12" s="521"/>
      <c r="QDQ12" s="521"/>
      <c r="QDU12" s="521"/>
      <c r="QDY12" s="521"/>
      <c r="QEC12" s="521"/>
      <c r="QEG12" s="521"/>
      <c r="QEK12" s="521"/>
      <c r="QEO12" s="521"/>
      <c r="QES12" s="521"/>
      <c r="QEW12" s="521"/>
      <c r="QFA12" s="521"/>
      <c r="QFE12" s="521"/>
      <c r="QFI12" s="521"/>
      <c r="QFM12" s="521"/>
      <c r="QFQ12" s="521"/>
      <c r="QFU12" s="521"/>
      <c r="QFY12" s="521"/>
      <c r="QGC12" s="521"/>
      <c r="QGG12" s="521"/>
      <c r="QGK12" s="521"/>
      <c r="QGO12" s="521"/>
      <c r="QGS12" s="521"/>
      <c r="QGW12" s="521"/>
      <c r="QHA12" s="521"/>
      <c r="QHE12" s="521"/>
      <c r="QHI12" s="521"/>
      <c r="QHM12" s="521"/>
      <c r="QHQ12" s="521"/>
      <c r="QHU12" s="521"/>
      <c r="QHY12" s="521"/>
      <c r="QIC12" s="521"/>
      <c r="QIG12" s="521"/>
      <c r="QIK12" s="521"/>
      <c r="QIO12" s="521"/>
      <c r="QIS12" s="521"/>
      <c r="QIW12" s="521"/>
      <c r="QJA12" s="521"/>
      <c r="QJE12" s="521"/>
      <c r="QJI12" s="521"/>
      <c r="QJM12" s="521"/>
      <c r="QJQ12" s="521"/>
      <c r="QJU12" s="521"/>
      <c r="QJY12" s="521"/>
      <c r="QKC12" s="521"/>
      <c r="QKG12" s="521"/>
      <c r="QKK12" s="521"/>
      <c r="QKO12" s="521"/>
      <c r="QKS12" s="521"/>
      <c r="QKW12" s="521"/>
      <c r="QLA12" s="521"/>
      <c r="QLE12" s="521"/>
      <c r="QLI12" s="521"/>
      <c r="QLM12" s="521"/>
      <c r="QLQ12" s="521"/>
      <c r="QLU12" s="521"/>
      <c r="QLY12" s="521"/>
      <c r="QMC12" s="521"/>
      <c r="QMG12" s="521"/>
      <c r="QMK12" s="521"/>
      <c r="QMO12" s="521"/>
      <c r="QMS12" s="521"/>
      <c r="QMW12" s="521"/>
      <c r="QNA12" s="521"/>
      <c r="QNE12" s="521"/>
      <c r="QNI12" s="521"/>
      <c r="QNM12" s="521"/>
      <c r="QNQ12" s="521"/>
      <c r="QNU12" s="521"/>
      <c r="QNY12" s="521"/>
      <c r="QOC12" s="521"/>
      <c r="QOG12" s="521"/>
      <c r="QOK12" s="521"/>
      <c r="QOO12" s="521"/>
      <c r="QOS12" s="521"/>
      <c r="QOW12" s="521"/>
      <c r="QPA12" s="521"/>
      <c r="QPE12" s="521"/>
      <c r="QPI12" s="521"/>
      <c r="QPM12" s="521"/>
      <c r="QPQ12" s="521"/>
      <c r="QPU12" s="521"/>
      <c r="QPY12" s="521"/>
      <c r="QQC12" s="521"/>
      <c r="QQG12" s="521"/>
      <c r="QQK12" s="521"/>
      <c r="QQO12" s="521"/>
      <c r="QQS12" s="521"/>
      <c r="QQW12" s="521"/>
      <c r="QRA12" s="521"/>
      <c r="QRE12" s="521"/>
      <c r="QRI12" s="521"/>
      <c r="QRM12" s="521"/>
      <c r="QRQ12" s="521"/>
      <c r="QRU12" s="521"/>
      <c r="QRY12" s="521"/>
      <c r="QSC12" s="521"/>
      <c r="QSG12" s="521"/>
      <c r="QSK12" s="521"/>
      <c r="QSO12" s="521"/>
      <c r="QSS12" s="521"/>
      <c r="QSW12" s="521"/>
      <c r="QTA12" s="521"/>
      <c r="QTE12" s="521"/>
      <c r="QTI12" s="521"/>
      <c r="QTM12" s="521"/>
      <c r="QTQ12" s="521"/>
      <c r="QTU12" s="521"/>
      <c r="QTY12" s="521"/>
      <c r="QUC12" s="521"/>
      <c r="QUG12" s="521"/>
      <c r="QUK12" s="521"/>
      <c r="QUO12" s="521"/>
      <c r="QUS12" s="521"/>
      <c r="QUW12" s="521"/>
      <c r="QVA12" s="521"/>
      <c r="QVE12" s="521"/>
      <c r="QVI12" s="521"/>
      <c r="QVM12" s="521"/>
      <c r="QVQ12" s="521"/>
      <c r="QVU12" s="521"/>
      <c r="QVY12" s="521"/>
      <c r="QWC12" s="521"/>
      <c r="QWG12" s="521"/>
      <c r="QWK12" s="521"/>
      <c r="QWO12" s="521"/>
      <c r="QWS12" s="521"/>
      <c r="QWW12" s="521"/>
      <c r="QXA12" s="521"/>
      <c r="QXE12" s="521"/>
      <c r="QXI12" s="521"/>
      <c r="QXM12" s="521"/>
      <c r="QXQ12" s="521"/>
      <c r="QXU12" s="521"/>
      <c r="QXY12" s="521"/>
      <c r="QYC12" s="521"/>
      <c r="QYG12" s="521"/>
      <c r="QYK12" s="521"/>
      <c r="QYO12" s="521"/>
      <c r="QYS12" s="521"/>
      <c r="QYW12" s="521"/>
      <c r="QZA12" s="521"/>
      <c r="QZE12" s="521"/>
      <c r="QZI12" s="521"/>
      <c r="QZM12" s="521"/>
      <c r="QZQ12" s="521"/>
      <c r="QZU12" s="521"/>
      <c r="QZY12" s="521"/>
      <c r="RAC12" s="521"/>
      <c r="RAG12" s="521"/>
      <c r="RAK12" s="521"/>
      <c r="RAO12" s="521"/>
      <c r="RAS12" s="521"/>
      <c r="RAW12" s="521"/>
      <c r="RBA12" s="521"/>
      <c r="RBE12" s="521"/>
      <c r="RBI12" s="521"/>
      <c r="RBM12" s="521"/>
      <c r="RBQ12" s="521"/>
      <c r="RBU12" s="521"/>
      <c r="RBY12" s="521"/>
      <c r="RCC12" s="521"/>
      <c r="RCG12" s="521"/>
      <c r="RCK12" s="521"/>
      <c r="RCO12" s="521"/>
      <c r="RCS12" s="521"/>
      <c r="RCW12" s="521"/>
      <c r="RDA12" s="521"/>
      <c r="RDE12" s="521"/>
      <c r="RDI12" s="521"/>
      <c r="RDM12" s="521"/>
      <c r="RDQ12" s="521"/>
      <c r="RDU12" s="521"/>
      <c r="RDY12" s="521"/>
      <c r="REC12" s="521"/>
      <c r="REG12" s="521"/>
      <c r="REK12" s="521"/>
      <c r="REO12" s="521"/>
      <c r="RES12" s="521"/>
      <c r="REW12" s="521"/>
      <c r="RFA12" s="521"/>
      <c r="RFE12" s="521"/>
      <c r="RFI12" s="521"/>
      <c r="RFM12" s="521"/>
      <c r="RFQ12" s="521"/>
      <c r="RFU12" s="521"/>
      <c r="RFY12" s="521"/>
      <c r="RGC12" s="521"/>
      <c r="RGG12" s="521"/>
      <c r="RGK12" s="521"/>
      <c r="RGO12" s="521"/>
      <c r="RGS12" s="521"/>
      <c r="RGW12" s="521"/>
      <c r="RHA12" s="521"/>
      <c r="RHE12" s="521"/>
      <c r="RHI12" s="521"/>
      <c r="RHM12" s="521"/>
      <c r="RHQ12" s="521"/>
      <c r="RHU12" s="521"/>
      <c r="RHY12" s="521"/>
      <c r="RIC12" s="521"/>
      <c r="RIG12" s="521"/>
      <c r="RIK12" s="521"/>
      <c r="RIO12" s="521"/>
      <c r="RIS12" s="521"/>
      <c r="RIW12" s="521"/>
      <c r="RJA12" s="521"/>
      <c r="RJE12" s="521"/>
      <c r="RJI12" s="521"/>
      <c r="RJM12" s="521"/>
      <c r="RJQ12" s="521"/>
      <c r="RJU12" s="521"/>
      <c r="RJY12" s="521"/>
      <c r="RKC12" s="521"/>
      <c r="RKG12" s="521"/>
      <c r="RKK12" s="521"/>
      <c r="RKO12" s="521"/>
      <c r="RKS12" s="521"/>
      <c r="RKW12" s="521"/>
      <c r="RLA12" s="521"/>
      <c r="RLE12" s="521"/>
      <c r="RLI12" s="521"/>
      <c r="RLM12" s="521"/>
      <c r="RLQ12" s="521"/>
      <c r="RLU12" s="521"/>
      <c r="RLY12" s="521"/>
      <c r="RMC12" s="521"/>
      <c r="RMG12" s="521"/>
      <c r="RMK12" s="521"/>
      <c r="RMO12" s="521"/>
      <c r="RMS12" s="521"/>
      <c r="RMW12" s="521"/>
      <c r="RNA12" s="521"/>
      <c r="RNE12" s="521"/>
      <c r="RNI12" s="521"/>
      <c r="RNM12" s="521"/>
      <c r="RNQ12" s="521"/>
      <c r="RNU12" s="521"/>
      <c r="RNY12" s="521"/>
      <c r="ROC12" s="521"/>
      <c r="ROG12" s="521"/>
      <c r="ROK12" s="521"/>
      <c r="ROO12" s="521"/>
      <c r="ROS12" s="521"/>
      <c r="ROW12" s="521"/>
      <c r="RPA12" s="521"/>
      <c r="RPE12" s="521"/>
      <c r="RPI12" s="521"/>
      <c r="RPM12" s="521"/>
      <c r="RPQ12" s="521"/>
      <c r="RPU12" s="521"/>
      <c r="RPY12" s="521"/>
      <c r="RQC12" s="521"/>
      <c r="RQG12" s="521"/>
      <c r="RQK12" s="521"/>
      <c r="RQO12" s="521"/>
      <c r="RQS12" s="521"/>
      <c r="RQW12" s="521"/>
      <c r="RRA12" s="521"/>
      <c r="RRE12" s="521"/>
      <c r="RRI12" s="521"/>
      <c r="RRM12" s="521"/>
      <c r="RRQ12" s="521"/>
      <c r="RRU12" s="521"/>
      <c r="RRY12" s="521"/>
      <c r="RSC12" s="521"/>
      <c r="RSG12" s="521"/>
      <c r="RSK12" s="521"/>
      <c r="RSO12" s="521"/>
      <c r="RSS12" s="521"/>
      <c r="RSW12" s="521"/>
      <c r="RTA12" s="521"/>
      <c r="RTE12" s="521"/>
      <c r="RTI12" s="521"/>
      <c r="RTM12" s="521"/>
      <c r="RTQ12" s="521"/>
      <c r="RTU12" s="521"/>
      <c r="RTY12" s="521"/>
      <c r="RUC12" s="521"/>
      <c r="RUG12" s="521"/>
      <c r="RUK12" s="521"/>
      <c r="RUO12" s="521"/>
      <c r="RUS12" s="521"/>
      <c r="RUW12" s="521"/>
      <c r="RVA12" s="521"/>
      <c r="RVE12" s="521"/>
      <c r="RVI12" s="521"/>
      <c r="RVM12" s="521"/>
      <c r="RVQ12" s="521"/>
      <c r="RVU12" s="521"/>
      <c r="RVY12" s="521"/>
      <c r="RWC12" s="521"/>
      <c r="RWG12" s="521"/>
      <c r="RWK12" s="521"/>
      <c r="RWO12" s="521"/>
      <c r="RWS12" s="521"/>
      <c r="RWW12" s="521"/>
      <c r="RXA12" s="521"/>
      <c r="RXE12" s="521"/>
      <c r="RXI12" s="521"/>
      <c r="RXM12" s="521"/>
      <c r="RXQ12" s="521"/>
      <c r="RXU12" s="521"/>
      <c r="RXY12" s="521"/>
      <c r="RYC12" s="521"/>
      <c r="RYG12" s="521"/>
      <c r="RYK12" s="521"/>
      <c r="RYO12" s="521"/>
      <c r="RYS12" s="521"/>
      <c r="RYW12" s="521"/>
      <c r="RZA12" s="521"/>
      <c r="RZE12" s="521"/>
      <c r="RZI12" s="521"/>
      <c r="RZM12" s="521"/>
      <c r="RZQ12" s="521"/>
      <c r="RZU12" s="521"/>
      <c r="RZY12" s="521"/>
      <c r="SAC12" s="521"/>
      <c r="SAG12" s="521"/>
      <c r="SAK12" s="521"/>
      <c r="SAO12" s="521"/>
      <c r="SAS12" s="521"/>
      <c r="SAW12" s="521"/>
      <c r="SBA12" s="521"/>
      <c r="SBE12" s="521"/>
      <c r="SBI12" s="521"/>
      <c r="SBM12" s="521"/>
      <c r="SBQ12" s="521"/>
      <c r="SBU12" s="521"/>
      <c r="SBY12" s="521"/>
      <c r="SCC12" s="521"/>
      <c r="SCG12" s="521"/>
      <c r="SCK12" s="521"/>
      <c r="SCO12" s="521"/>
      <c r="SCS12" s="521"/>
      <c r="SCW12" s="521"/>
      <c r="SDA12" s="521"/>
      <c r="SDE12" s="521"/>
      <c r="SDI12" s="521"/>
      <c r="SDM12" s="521"/>
      <c r="SDQ12" s="521"/>
      <c r="SDU12" s="521"/>
      <c r="SDY12" s="521"/>
      <c r="SEC12" s="521"/>
      <c r="SEG12" s="521"/>
      <c r="SEK12" s="521"/>
      <c r="SEO12" s="521"/>
      <c r="SES12" s="521"/>
      <c r="SEW12" s="521"/>
      <c r="SFA12" s="521"/>
      <c r="SFE12" s="521"/>
      <c r="SFI12" s="521"/>
      <c r="SFM12" s="521"/>
      <c r="SFQ12" s="521"/>
      <c r="SFU12" s="521"/>
      <c r="SFY12" s="521"/>
      <c r="SGC12" s="521"/>
      <c r="SGG12" s="521"/>
      <c r="SGK12" s="521"/>
      <c r="SGO12" s="521"/>
      <c r="SGS12" s="521"/>
      <c r="SGW12" s="521"/>
      <c r="SHA12" s="521"/>
      <c r="SHE12" s="521"/>
      <c r="SHI12" s="521"/>
      <c r="SHM12" s="521"/>
      <c r="SHQ12" s="521"/>
      <c r="SHU12" s="521"/>
      <c r="SHY12" s="521"/>
      <c r="SIC12" s="521"/>
      <c r="SIG12" s="521"/>
      <c r="SIK12" s="521"/>
      <c r="SIO12" s="521"/>
      <c r="SIS12" s="521"/>
      <c r="SIW12" s="521"/>
      <c r="SJA12" s="521"/>
      <c r="SJE12" s="521"/>
      <c r="SJI12" s="521"/>
      <c r="SJM12" s="521"/>
      <c r="SJQ12" s="521"/>
      <c r="SJU12" s="521"/>
      <c r="SJY12" s="521"/>
      <c r="SKC12" s="521"/>
      <c r="SKG12" s="521"/>
      <c r="SKK12" s="521"/>
      <c r="SKO12" s="521"/>
      <c r="SKS12" s="521"/>
      <c r="SKW12" s="521"/>
      <c r="SLA12" s="521"/>
      <c r="SLE12" s="521"/>
      <c r="SLI12" s="521"/>
      <c r="SLM12" s="521"/>
      <c r="SLQ12" s="521"/>
      <c r="SLU12" s="521"/>
      <c r="SLY12" s="521"/>
      <c r="SMC12" s="521"/>
      <c r="SMG12" s="521"/>
      <c r="SMK12" s="521"/>
      <c r="SMO12" s="521"/>
      <c r="SMS12" s="521"/>
      <c r="SMW12" s="521"/>
      <c r="SNA12" s="521"/>
      <c r="SNE12" s="521"/>
      <c r="SNI12" s="521"/>
      <c r="SNM12" s="521"/>
      <c r="SNQ12" s="521"/>
      <c r="SNU12" s="521"/>
      <c r="SNY12" s="521"/>
      <c r="SOC12" s="521"/>
      <c r="SOG12" s="521"/>
      <c r="SOK12" s="521"/>
      <c r="SOO12" s="521"/>
      <c r="SOS12" s="521"/>
      <c r="SOW12" s="521"/>
      <c r="SPA12" s="521"/>
      <c r="SPE12" s="521"/>
      <c r="SPI12" s="521"/>
      <c r="SPM12" s="521"/>
      <c r="SPQ12" s="521"/>
      <c r="SPU12" s="521"/>
      <c r="SPY12" s="521"/>
      <c r="SQC12" s="521"/>
      <c r="SQG12" s="521"/>
      <c r="SQK12" s="521"/>
      <c r="SQO12" s="521"/>
      <c r="SQS12" s="521"/>
      <c r="SQW12" s="521"/>
      <c r="SRA12" s="521"/>
      <c r="SRE12" s="521"/>
      <c r="SRI12" s="521"/>
      <c r="SRM12" s="521"/>
      <c r="SRQ12" s="521"/>
      <c r="SRU12" s="521"/>
      <c r="SRY12" s="521"/>
      <c r="SSC12" s="521"/>
      <c r="SSG12" s="521"/>
      <c r="SSK12" s="521"/>
      <c r="SSO12" s="521"/>
      <c r="SSS12" s="521"/>
      <c r="SSW12" s="521"/>
      <c r="STA12" s="521"/>
      <c r="STE12" s="521"/>
      <c r="STI12" s="521"/>
      <c r="STM12" s="521"/>
      <c r="STQ12" s="521"/>
      <c r="STU12" s="521"/>
      <c r="STY12" s="521"/>
      <c r="SUC12" s="521"/>
      <c r="SUG12" s="521"/>
      <c r="SUK12" s="521"/>
      <c r="SUO12" s="521"/>
      <c r="SUS12" s="521"/>
      <c r="SUW12" s="521"/>
      <c r="SVA12" s="521"/>
      <c r="SVE12" s="521"/>
      <c r="SVI12" s="521"/>
      <c r="SVM12" s="521"/>
      <c r="SVQ12" s="521"/>
      <c r="SVU12" s="521"/>
      <c r="SVY12" s="521"/>
      <c r="SWC12" s="521"/>
      <c r="SWG12" s="521"/>
      <c r="SWK12" s="521"/>
      <c r="SWO12" s="521"/>
      <c r="SWS12" s="521"/>
      <c r="SWW12" s="521"/>
      <c r="SXA12" s="521"/>
      <c r="SXE12" s="521"/>
      <c r="SXI12" s="521"/>
      <c r="SXM12" s="521"/>
      <c r="SXQ12" s="521"/>
      <c r="SXU12" s="521"/>
      <c r="SXY12" s="521"/>
      <c r="SYC12" s="521"/>
      <c r="SYG12" s="521"/>
      <c r="SYK12" s="521"/>
      <c r="SYO12" s="521"/>
      <c r="SYS12" s="521"/>
      <c r="SYW12" s="521"/>
      <c r="SZA12" s="521"/>
      <c r="SZE12" s="521"/>
      <c r="SZI12" s="521"/>
      <c r="SZM12" s="521"/>
      <c r="SZQ12" s="521"/>
      <c r="SZU12" s="521"/>
      <c r="SZY12" s="521"/>
      <c r="TAC12" s="521"/>
      <c r="TAG12" s="521"/>
      <c r="TAK12" s="521"/>
      <c r="TAO12" s="521"/>
      <c r="TAS12" s="521"/>
      <c r="TAW12" s="521"/>
      <c r="TBA12" s="521"/>
      <c r="TBE12" s="521"/>
      <c r="TBI12" s="521"/>
      <c r="TBM12" s="521"/>
      <c r="TBQ12" s="521"/>
      <c r="TBU12" s="521"/>
      <c r="TBY12" s="521"/>
      <c r="TCC12" s="521"/>
      <c r="TCG12" s="521"/>
      <c r="TCK12" s="521"/>
      <c r="TCO12" s="521"/>
      <c r="TCS12" s="521"/>
      <c r="TCW12" s="521"/>
      <c r="TDA12" s="521"/>
      <c r="TDE12" s="521"/>
      <c r="TDI12" s="521"/>
      <c r="TDM12" s="521"/>
      <c r="TDQ12" s="521"/>
      <c r="TDU12" s="521"/>
      <c r="TDY12" s="521"/>
      <c r="TEC12" s="521"/>
      <c r="TEG12" s="521"/>
      <c r="TEK12" s="521"/>
      <c r="TEO12" s="521"/>
      <c r="TES12" s="521"/>
      <c r="TEW12" s="521"/>
      <c r="TFA12" s="521"/>
      <c r="TFE12" s="521"/>
      <c r="TFI12" s="521"/>
      <c r="TFM12" s="521"/>
      <c r="TFQ12" s="521"/>
      <c r="TFU12" s="521"/>
      <c r="TFY12" s="521"/>
      <c r="TGC12" s="521"/>
      <c r="TGG12" s="521"/>
      <c r="TGK12" s="521"/>
      <c r="TGO12" s="521"/>
      <c r="TGS12" s="521"/>
      <c r="TGW12" s="521"/>
      <c r="THA12" s="521"/>
      <c r="THE12" s="521"/>
      <c r="THI12" s="521"/>
      <c r="THM12" s="521"/>
      <c r="THQ12" s="521"/>
      <c r="THU12" s="521"/>
      <c r="THY12" s="521"/>
      <c r="TIC12" s="521"/>
      <c r="TIG12" s="521"/>
      <c r="TIK12" s="521"/>
      <c r="TIO12" s="521"/>
      <c r="TIS12" s="521"/>
      <c r="TIW12" s="521"/>
      <c r="TJA12" s="521"/>
      <c r="TJE12" s="521"/>
      <c r="TJI12" s="521"/>
      <c r="TJM12" s="521"/>
      <c r="TJQ12" s="521"/>
      <c r="TJU12" s="521"/>
      <c r="TJY12" s="521"/>
      <c r="TKC12" s="521"/>
      <c r="TKG12" s="521"/>
      <c r="TKK12" s="521"/>
      <c r="TKO12" s="521"/>
      <c r="TKS12" s="521"/>
      <c r="TKW12" s="521"/>
      <c r="TLA12" s="521"/>
      <c r="TLE12" s="521"/>
      <c r="TLI12" s="521"/>
      <c r="TLM12" s="521"/>
      <c r="TLQ12" s="521"/>
      <c r="TLU12" s="521"/>
      <c r="TLY12" s="521"/>
      <c r="TMC12" s="521"/>
      <c r="TMG12" s="521"/>
      <c r="TMK12" s="521"/>
      <c r="TMO12" s="521"/>
      <c r="TMS12" s="521"/>
      <c r="TMW12" s="521"/>
      <c r="TNA12" s="521"/>
      <c r="TNE12" s="521"/>
      <c r="TNI12" s="521"/>
      <c r="TNM12" s="521"/>
      <c r="TNQ12" s="521"/>
      <c r="TNU12" s="521"/>
      <c r="TNY12" s="521"/>
      <c r="TOC12" s="521"/>
      <c r="TOG12" s="521"/>
      <c r="TOK12" s="521"/>
      <c r="TOO12" s="521"/>
      <c r="TOS12" s="521"/>
      <c r="TOW12" s="521"/>
      <c r="TPA12" s="521"/>
      <c r="TPE12" s="521"/>
      <c r="TPI12" s="521"/>
      <c r="TPM12" s="521"/>
      <c r="TPQ12" s="521"/>
      <c r="TPU12" s="521"/>
      <c r="TPY12" s="521"/>
      <c r="TQC12" s="521"/>
      <c r="TQG12" s="521"/>
      <c r="TQK12" s="521"/>
      <c r="TQO12" s="521"/>
      <c r="TQS12" s="521"/>
      <c r="TQW12" s="521"/>
      <c r="TRA12" s="521"/>
      <c r="TRE12" s="521"/>
      <c r="TRI12" s="521"/>
      <c r="TRM12" s="521"/>
      <c r="TRQ12" s="521"/>
      <c r="TRU12" s="521"/>
      <c r="TRY12" s="521"/>
      <c r="TSC12" s="521"/>
      <c r="TSG12" s="521"/>
      <c r="TSK12" s="521"/>
      <c r="TSO12" s="521"/>
      <c r="TSS12" s="521"/>
      <c r="TSW12" s="521"/>
      <c r="TTA12" s="521"/>
      <c r="TTE12" s="521"/>
      <c r="TTI12" s="521"/>
      <c r="TTM12" s="521"/>
      <c r="TTQ12" s="521"/>
      <c r="TTU12" s="521"/>
      <c r="TTY12" s="521"/>
      <c r="TUC12" s="521"/>
      <c r="TUG12" s="521"/>
      <c r="TUK12" s="521"/>
      <c r="TUO12" s="521"/>
      <c r="TUS12" s="521"/>
      <c r="TUW12" s="521"/>
      <c r="TVA12" s="521"/>
      <c r="TVE12" s="521"/>
      <c r="TVI12" s="521"/>
      <c r="TVM12" s="521"/>
      <c r="TVQ12" s="521"/>
      <c r="TVU12" s="521"/>
      <c r="TVY12" s="521"/>
      <c r="TWC12" s="521"/>
      <c r="TWG12" s="521"/>
      <c r="TWK12" s="521"/>
      <c r="TWO12" s="521"/>
      <c r="TWS12" s="521"/>
      <c r="TWW12" s="521"/>
      <c r="TXA12" s="521"/>
      <c r="TXE12" s="521"/>
      <c r="TXI12" s="521"/>
      <c r="TXM12" s="521"/>
      <c r="TXQ12" s="521"/>
      <c r="TXU12" s="521"/>
      <c r="TXY12" s="521"/>
      <c r="TYC12" s="521"/>
      <c r="TYG12" s="521"/>
      <c r="TYK12" s="521"/>
      <c r="TYO12" s="521"/>
      <c r="TYS12" s="521"/>
      <c r="TYW12" s="521"/>
      <c r="TZA12" s="521"/>
      <c r="TZE12" s="521"/>
      <c r="TZI12" s="521"/>
      <c r="TZM12" s="521"/>
      <c r="TZQ12" s="521"/>
      <c r="TZU12" s="521"/>
      <c r="TZY12" s="521"/>
      <c r="UAC12" s="521"/>
      <c r="UAG12" s="521"/>
      <c r="UAK12" s="521"/>
      <c r="UAO12" s="521"/>
      <c r="UAS12" s="521"/>
      <c r="UAW12" s="521"/>
      <c r="UBA12" s="521"/>
      <c r="UBE12" s="521"/>
      <c r="UBI12" s="521"/>
      <c r="UBM12" s="521"/>
      <c r="UBQ12" s="521"/>
      <c r="UBU12" s="521"/>
      <c r="UBY12" s="521"/>
      <c r="UCC12" s="521"/>
      <c r="UCG12" s="521"/>
      <c r="UCK12" s="521"/>
      <c r="UCO12" s="521"/>
      <c r="UCS12" s="521"/>
      <c r="UCW12" s="521"/>
      <c r="UDA12" s="521"/>
      <c r="UDE12" s="521"/>
      <c r="UDI12" s="521"/>
      <c r="UDM12" s="521"/>
      <c r="UDQ12" s="521"/>
      <c r="UDU12" s="521"/>
      <c r="UDY12" s="521"/>
      <c r="UEC12" s="521"/>
      <c r="UEG12" s="521"/>
      <c r="UEK12" s="521"/>
      <c r="UEO12" s="521"/>
      <c r="UES12" s="521"/>
      <c r="UEW12" s="521"/>
      <c r="UFA12" s="521"/>
      <c r="UFE12" s="521"/>
      <c r="UFI12" s="521"/>
      <c r="UFM12" s="521"/>
      <c r="UFQ12" s="521"/>
      <c r="UFU12" s="521"/>
      <c r="UFY12" s="521"/>
      <c r="UGC12" s="521"/>
      <c r="UGG12" s="521"/>
      <c r="UGK12" s="521"/>
      <c r="UGO12" s="521"/>
      <c r="UGS12" s="521"/>
      <c r="UGW12" s="521"/>
      <c r="UHA12" s="521"/>
      <c r="UHE12" s="521"/>
      <c r="UHI12" s="521"/>
      <c r="UHM12" s="521"/>
      <c r="UHQ12" s="521"/>
      <c r="UHU12" s="521"/>
      <c r="UHY12" s="521"/>
      <c r="UIC12" s="521"/>
      <c r="UIG12" s="521"/>
      <c r="UIK12" s="521"/>
      <c r="UIO12" s="521"/>
      <c r="UIS12" s="521"/>
      <c r="UIW12" s="521"/>
      <c r="UJA12" s="521"/>
      <c r="UJE12" s="521"/>
      <c r="UJI12" s="521"/>
      <c r="UJM12" s="521"/>
      <c r="UJQ12" s="521"/>
      <c r="UJU12" s="521"/>
      <c r="UJY12" s="521"/>
      <c r="UKC12" s="521"/>
      <c r="UKG12" s="521"/>
      <c r="UKK12" s="521"/>
      <c r="UKO12" s="521"/>
      <c r="UKS12" s="521"/>
      <c r="UKW12" s="521"/>
      <c r="ULA12" s="521"/>
      <c r="ULE12" s="521"/>
      <c r="ULI12" s="521"/>
      <c r="ULM12" s="521"/>
      <c r="ULQ12" s="521"/>
      <c r="ULU12" s="521"/>
      <c r="ULY12" s="521"/>
      <c r="UMC12" s="521"/>
      <c r="UMG12" s="521"/>
      <c r="UMK12" s="521"/>
      <c r="UMO12" s="521"/>
      <c r="UMS12" s="521"/>
      <c r="UMW12" s="521"/>
      <c r="UNA12" s="521"/>
      <c r="UNE12" s="521"/>
      <c r="UNI12" s="521"/>
      <c r="UNM12" s="521"/>
      <c r="UNQ12" s="521"/>
      <c r="UNU12" s="521"/>
      <c r="UNY12" s="521"/>
      <c r="UOC12" s="521"/>
      <c r="UOG12" s="521"/>
      <c r="UOK12" s="521"/>
      <c r="UOO12" s="521"/>
      <c r="UOS12" s="521"/>
      <c r="UOW12" s="521"/>
      <c r="UPA12" s="521"/>
      <c r="UPE12" s="521"/>
      <c r="UPI12" s="521"/>
      <c r="UPM12" s="521"/>
      <c r="UPQ12" s="521"/>
      <c r="UPU12" s="521"/>
      <c r="UPY12" s="521"/>
      <c r="UQC12" s="521"/>
      <c r="UQG12" s="521"/>
      <c r="UQK12" s="521"/>
      <c r="UQO12" s="521"/>
      <c r="UQS12" s="521"/>
      <c r="UQW12" s="521"/>
      <c r="URA12" s="521"/>
      <c r="URE12" s="521"/>
      <c r="URI12" s="521"/>
      <c r="URM12" s="521"/>
      <c r="URQ12" s="521"/>
      <c r="URU12" s="521"/>
      <c r="URY12" s="521"/>
      <c r="USC12" s="521"/>
      <c r="USG12" s="521"/>
      <c r="USK12" s="521"/>
      <c r="USO12" s="521"/>
      <c r="USS12" s="521"/>
      <c r="USW12" s="521"/>
      <c r="UTA12" s="521"/>
      <c r="UTE12" s="521"/>
      <c r="UTI12" s="521"/>
      <c r="UTM12" s="521"/>
      <c r="UTQ12" s="521"/>
      <c r="UTU12" s="521"/>
      <c r="UTY12" s="521"/>
      <c r="UUC12" s="521"/>
      <c r="UUG12" s="521"/>
      <c r="UUK12" s="521"/>
      <c r="UUO12" s="521"/>
      <c r="UUS12" s="521"/>
      <c r="UUW12" s="521"/>
      <c r="UVA12" s="521"/>
      <c r="UVE12" s="521"/>
      <c r="UVI12" s="521"/>
      <c r="UVM12" s="521"/>
      <c r="UVQ12" s="521"/>
      <c r="UVU12" s="521"/>
      <c r="UVY12" s="521"/>
      <c r="UWC12" s="521"/>
      <c r="UWG12" s="521"/>
      <c r="UWK12" s="521"/>
      <c r="UWO12" s="521"/>
      <c r="UWS12" s="521"/>
      <c r="UWW12" s="521"/>
      <c r="UXA12" s="521"/>
      <c r="UXE12" s="521"/>
      <c r="UXI12" s="521"/>
      <c r="UXM12" s="521"/>
      <c r="UXQ12" s="521"/>
      <c r="UXU12" s="521"/>
      <c r="UXY12" s="521"/>
      <c r="UYC12" s="521"/>
      <c r="UYG12" s="521"/>
      <c r="UYK12" s="521"/>
      <c r="UYO12" s="521"/>
      <c r="UYS12" s="521"/>
      <c r="UYW12" s="521"/>
      <c r="UZA12" s="521"/>
      <c r="UZE12" s="521"/>
      <c r="UZI12" s="521"/>
      <c r="UZM12" s="521"/>
      <c r="UZQ12" s="521"/>
      <c r="UZU12" s="521"/>
      <c r="UZY12" s="521"/>
      <c r="VAC12" s="521"/>
      <c r="VAG12" s="521"/>
      <c r="VAK12" s="521"/>
      <c r="VAO12" s="521"/>
      <c r="VAS12" s="521"/>
      <c r="VAW12" s="521"/>
      <c r="VBA12" s="521"/>
      <c r="VBE12" s="521"/>
      <c r="VBI12" s="521"/>
      <c r="VBM12" s="521"/>
      <c r="VBQ12" s="521"/>
      <c r="VBU12" s="521"/>
      <c r="VBY12" s="521"/>
      <c r="VCC12" s="521"/>
      <c r="VCG12" s="521"/>
      <c r="VCK12" s="521"/>
      <c r="VCO12" s="521"/>
      <c r="VCS12" s="521"/>
      <c r="VCW12" s="521"/>
      <c r="VDA12" s="521"/>
      <c r="VDE12" s="521"/>
      <c r="VDI12" s="521"/>
      <c r="VDM12" s="521"/>
      <c r="VDQ12" s="521"/>
      <c r="VDU12" s="521"/>
      <c r="VDY12" s="521"/>
      <c r="VEC12" s="521"/>
      <c r="VEG12" s="521"/>
      <c r="VEK12" s="521"/>
      <c r="VEO12" s="521"/>
      <c r="VES12" s="521"/>
      <c r="VEW12" s="521"/>
      <c r="VFA12" s="521"/>
      <c r="VFE12" s="521"/>
      <c r="VFI12" s="521"/>
      <c r="VFM12" s="521"/>
      <c r="VFQ12" s="521"/>
      <c r="VFU12" s="521"/>
      <c r="VFY12" s="521"/>
      <c r="VGC12" s="521"/>
      <c r="VGG12" s="521"/>
      <c r="VGK12" s="521"/>
      <c r="VGO12" s="521"/>
      <c r="VGS12" s="521"/>
      <c r="VGW12" s="521"/>
      <c r="VHA12" s="521"/>
      <c r="VHE12" s="521"/>
      <c r="VHI12" s="521"/>
      <c r="VHM12" s="521"/>
      <c r="VHQ12" s="521"/>
      <c r="VHU12" s="521"/>
      <c r="VHY12" s="521"/>
      <c r="VIC12" s="521"/>
      <c r="VIG12" s="521"/>
      <c r="VIK12" s="521"/>
      <c r="VIO12" s="521"/>
      <c r="VIS12" s="521"/>
      <c r="VIW12" s="521"/>
      <c r="VJA12" s="521"/>
      <c r="VJE12" s="521"/>
      <c r="VJI12" s="521"/>
      <c r="VJM12" s="521"/>
      <c r="VJQ12" s="521"/>
      <c r="VJU12" s="521"/>
      <c r="VJY12" s="521"/>
      <c r="VKC12" s="521"/>
      <c r="VKG12" s="521"/>
      <c r="VKK12" s="521"/>
      <c r="VKO12" s="521"/>
      <c r="VKS12" s="521"/>
      <c r="VKW12" s="521"/>
      <c r="VLA12" s="521"/>
      <c r="VLE12" s="521"/>
      <c r="VLI12" s="521"/>
      <c r="VLM12" s="521"/>
      <c r="VLQ12" s="521"/>
      <c r="VLU12" s="521"/>
      <c r="VLY12" s="521"/>
      <c r="VMC12" s="521"/>
      <c r="VMG12" s="521"/>
      <c r="VMK12" s="521"/>
      <c r="VMO12" s="521"/>
      <c r="VMS12" s="521"/>
      <c r="VMW12" s="521"/>
      <c r="VNA12" s="521"/>
      <c r="VNE12" s="521"/>
      <c r="VNI12" s="521"/>
      <c r="VNM12" s="521"/>
      <c r="VNQ12" s="521"/>
      <c r="VNU12" s="521"/>
      <c r="VNY12" s="521"/>
      <c r="VOC12" s="521"/>
      <c r="VOG12" s="521"/>
      <c r="VOK12" s="521"/>
      <c r="VOO12" s="521"/>
      <c r="VOS12" s="521"/>
      <c r="VOW12" s="521"/>
      <c r="VPA12" s="521"/>
      <c r="VPE12" s="521"/>
      <c r="VPI12" s="521"/>
      <c r="VPM12" s="521"/>
      <c r="VPQ12" s="521"/>
      <c r="VPU12" s="521"/>
      <c r="VPY12" s="521"/>
      <c r="VQC12" s="521"/>
      <c r="VQG12" s="521"/>
      <c r="VQK12" s="521"/>
      <c r="VQO12" s="521"/>
      <c r="VQS12" s="521"/>
      <c r="VQW12" s="521"/>
      <c r="VRA12" s="521"/>
      <c r="VRE12" s="521"/>
      <c r="VRI12" s="521"/>
      <c r="VRM12" s="521"/>
      <c r="VRQ12" s="521"/>
      <c r="VRU12" s="521"/>
      <c r="VRY12" s="521"/>
      <c r="VSC12" s="521"/>
      <c r="VSG12" s="521"/>
      <c r="VSK12" s="521"/>
      <c r="VSO12" s="521"/>
      <c r="VSS12" s="521"/>
      <c r="VSW12" s="521"/>
      <c r="VTA12" s="521"/>
      <c r="VTE12" s="521"/>
      <c r="VTI12" s="521"/>
      <c r="VTM12" s="521"/>
      <c r="VTQ12" s="521"/>
      <c r="VTU12" s="521"/>
      <c r="VTY12" s="521"/>
      <c r="VUC12" s="521"/>
      <c r="VUG12" s="521"/>
      <c r="VUK12" s="521"/>
      <c r="VUO12" s="521"/>
      <c r="VUS12" s="521"/>
      <c r="VUW12" s="521"/>
      <c r="VVA12" s="521"/>
      <c r="VVE12" s="521"/>
      <c r="VVI12" s="521"/>
      <c r="VVM12" s="521"/>
      <c r="VVQ12" s="521"/>
      <c r="VVU12" s="521"/>
      <c r="VVY12" s="521"/>
      <c r="VWC12" s="521"/>
      <c r="VWG12" s="521"/>
      <c r="VWK12" s="521"/>
      <c r="VWO12" s="521"/>
      <c r="VWS12" s="521"/>
      <c r="VWW12" s="521"/>
      <c r="VXA12" s="521"/>
      <c r="VXE12" s="521"/>
      <c r="VXI12" s="521"/>
      <c r="VXM12" s="521"/>
      <c r="VXQ12" s="521"/>
      <c r="VXU12" s="521"/>
      <c r="VXY12" s="521"/>
      <c r="VYC12" s="521"/>
      <c r="VYG12" s="521"/>
      <c r="VYK12" s="521"/>
      <c r="VYO12" s="521"/>
      <c r="VYS12" s="521"/>
      <c r="VYW12" s="521"/>
      <c r="VZA12" s="521"/>
      <c r="VZE12" s="521"/>
      <c r="VZI12" s="521"/>
      <c r="VZM12" s="521"/>
      <c r="VZQ12" s="521"/>
      <c r="VZU12" s="521"/>
      <c r="VZY12" s="521"/>
      <c r="WAC12" s="521"/>
      <c r="WAG12" s="521"/>
      <c r="WAK12" s="521"/>
      <c r="WAO12" s="521"/>
      <c r="WAS12" s="521"/>
      <c r="WAW12" s="521"/>
      <c r="WBA12" s="521"/>
      <c r="WBE12" s="521"/>
      <c r="WBI12" s="521"/>
      <c r="WBM12" s="521"/>
      <c r="WBQ12" s="521"/>
      <c r="WBU12" s="521"/>
      <c r="WBY12" s="521"/>
      <c r="WCC12" s="521"/>
      <c r="WCG12" s="521"/>
      <c r="WCK12" s="521"/>
      <c r="WCO12" s="521"/>
      <c r="WCS12" s="521"/>
      <c r="WCW12" s="521"/>
      <c r="WDA12" s="521"/>
      <c r="WDE12" s="521"/>
      <c r="WDI12" s="521"/>
      <c r="WDM12" s="521"/>
      <c r="WDQ12" s="521"/>
      <c r="WDU12" s="521"/>
      <c r="WDY12" s="521"/>
      <c r="WEC12" s="521"/>
      <c r="WEG12" s="521"/>
      <c r="WEK12" s="521"/>
      <c r="WEO12" s="521"/>
      <c r="WES12" s="521"/>
      <c r="WEW12" s="521"/>
      <c r="WFA12" s="521"/>
      <c r="WFE12" s="521"/>
      <c r="WFI12" s="521"/>
      <c r="WFM12" s="521"/>
      <c r="WFQ12" s="521"/>
      <c r="WFU12" s="521"/>
      <c r="WFY12" s="521"/>
      <c r="WGC12" s="521"/>
      <c r="WGG12" s="521"/>
      <c r="WGK12" s="521"/>
      <c r="WGO12" s="521"/>
      <c r="WGS12" s="521"/>
      <c r="WGW12" s="521"/>
      <c r="WHA12" s="521"/>
      <c r="WHE12" s="521"/>
      <c r="WHI12" s="521"/>
      <c r="WHM12" s="521"/>
      <c r="WHQ12" s="521"/>
      <c r="WHU12" s="521"/>
      <c r="WHY12" s="521"/>
      <c r="WIC12" s="521"/>
      <c r="WIG12" s="521"/>
      <c r="WIK12" s="521"/>
      <c r="WIO12" s="521"/>
      <c r="WIS12" s="521"/>
      <c r="WIW12" s="521"/>
      <c r="WJA12" s="521"/>
      <c r="WJE12" s="521"/>
      <c r="WJI12" s="521"/>
      <c r="WJM12" s="521"/>
      <c r="WJQ12" s="521"/>
      <c r="WJU12" s="521"/>
      <c r="WJY12" s="521"/>
      <c r="WKC12" s="521"/>
      <c r="WKG12" s="521"/>
      <c r="WKK12" s="521"/>
      <c r="WKO12" s="521"/>
      <c r="WKS12" s="521"/>
      <c r="WKW12" s="521"/>
      <c r="WLA12" s="521"/>
      <c r="WLE12" s="521"/>
      <c r="WLI12" s="521"/>
      <c r="WLM12" s="521"/>
      <c r="WLQ12" s="521"/>
      <c r="WLU12" s="521"/>
      <c r="WLY12" s="521"/>
      <c r="WMC12" s="521"/>
      <c r="WMG12" s="521"/>
      <c r="WMK12" s="521"/>
      <c r="WMO12" s="521"/>
      <c r="WMS12" s="521"/>
      <c r="WMW12" s="521"/>
      <c r="WNA12" s="521"/>
      <c r="WNE12" s="521"/>
      <c r="WNI12" s="521"/>
      <c r="WNM12" s="521"/>
      <c r="WNQ12" s="521"/>
      <c r="WNU12" s="521"/>
      <c r="WNY12" s="521"/>
      <c r="WOC12" s="521"/>
      <c r="WOG12" s="521"/>
      <c r="WOK12" s="521"/>
      <c r="WOO12" s="521"/>
      <c r="WOS12" s="521"/>
      <c r="WOW12" s="521"/>
      <c r="WPA12" s="521"/>
      <c r="WPE12" s="521"/>
      <c r="WPI12" s="521"/>
      <c r="WPM12" s="521"/>
      <c r="WPQ12" s="521"/>
      <c r="WPU12" s="521"/>
      <c r="WPY12" s="521"/>
      <c r="WQC12" s="521"/>
      <c r="WQG12" s="521"/>
      <c r="WQK12" s="521"/>
      <c r="WQO12" s="521"/>
      <c r="WQS12" s="521"/>
      <c r="WQW12" s="521"/>
      <c r="WRA12" s="521"/>
      <c r="WRE12" s="521"/>
      <c r="WRI12" s="521"/>
      <c r="WRM12" s="521"/>
      <c r="WRQ12" s="521"/>
      <c r="WRU12" s="521"/>
      <c r="WRY12" s="521"/>
      <c r="WSC12" s="521"/>
      <c r="WSG12" s="521"/>
      <c r="WSK12" s="521"/>
      <c r="WSO12" s="521"/>
      <c r="WSS12" s="521"/>
      <c r="WSW12" s="521"/>
      <c r="WTA12" s="521"/>
      <c r="WTE12" s="521"/>
      <c r="WTI12" s="521"/>
      <c r="WTM12" s="521"/>
      <c r="WTQ12" s="521"/>
      <c r="WTU12" s="521"/>
      <c r="WTY12" s="521"/>
      <c r="WUC12" s="521"/>
      <c r="WUG12" s="521"/>
      <c r="WUK12" s="521"/>
      <c r="WUO12" s="521"/>
      <c r="WUS12" s="521"/>
      <c r="WUW12" s="521"/>
      <c r="WVA12" s="521"/>
      <c r="WVE12" s="521"/>
      <c r="WVI12" s="521"/>
      <c r="WVM12" s="521"/>
      <c r="WVQ12" s="521"/>
      <c r="WVU12" s="521"/>
      <c r="WVY12" s="521"/>
      <c r="WWC12" s="521"/>
      <c r="WWG12" s="521"/>
      <c r="WWK12" s="521"/>
      <c r="WWO12" s="521"/>
      <c r="WWS12" s="521"/>
      <c r="WWW12" s="521"/>
      <c r="WXA12" s="521"/>
      <c r="WXE12" s="521"/>
      <c r="WXI12" s="521"/>
      <c r="WXM12" s="521"/>
      <c r="WXQ12" s="521"/>
      <c r="WXU12" s="521"/>
      <c r="WXY12" s="521"/>
      <c r="WYC12" s="521"/>
      <c r="WYG12" s="521"/>
      <c r="WYK12" s="521"/>
      <c r="WYO12" s="521"/>
      <c r="WYS12" s="521"/>
      <c r="WYW12" s="521"/>
      <c r="WZA12" s="521"/>
      <c r="WZE12" s="521"/>
      <c r="WZI12" s="521"/>
      <c r="WZM12" s="521"/>
      <c r="WZQ12" s="521"/>
      <c r="WZU12" s="521"/>
      <c r="WZY12" s="521"/>
      <c r="XAC12" s="521"/>
      <c r="XAG12" s="521"/>
      <c r="XAK12" s="521"/>
      <c r="XAO12" s="521"/>
      <c r="XAS12" s="521"/>
      <c r="XAW12" s="521"/>
      <c r="XBA12" s="521"/>
      <c r="XBE12" s="521"/>
      <c r="XBI12" s="521"/>
      <c r="XBM12" s="521"/>
      <c r="XBQ12" s="521"/>
      <c r="XBU12" s="521"/>
      <c r="XBY12" s="521"/>
      <c r="XCC12" s="521"/>
      <c r="XCG12" s="521"/>
      <c r="XCK12" s="521"/>
      <c r="XCO12" s="521"/>
      <c r="XCS12" s="521"/>
      <c r="XCW12" s="521"/>
      <c r="XDA12" s="521"/>
      <c r="XDE12" s="521"/>
      <c r="XDI12" s="521"/>
      <c r="XDM12" s="521"/>
      <c r="XDQ12" s="521"/>
      <c r="XDU12" s="521"/>
      <c r="XDY12" s="521"/>
      <c r="XEC12" s="521"/>
      <c r="XEG12" s="521"/>
      <c r="XEK12" s="521"/>
      <c r="XEO12" s="521"/>
      <c r="XES12" s="521"/>
      <c r="XEW12" s="521"/>
      <c r="XFA12" s="521"/>
    </row>
    <row r="13" spans="1:1021 1025:2045 2049:3069 3073:4093 4097:5117 5121:6141 6145:7165 7169:8189 8193:9213 9217:10237 10241:11261 11265:12285 12289:13309 13313:14333 14337:15357 15361:16381" ht="36" hidden="1" customHeight="1" x14ac:dyDescent="0.2">
      <c r="A13" s="79" t="s">
        <v>34</v>
      </c>
      <c r="B13" s="268" t="s">
        <v>200</v>
      </c>
      <c r="C13" s="274" t="s">
        <v>289</v>
      </c>
      <c r="D13" s="83" t="s">
        <v>43</v>
      </c>
      <c r="E13" s="77">
        <v>1964.32</v>
      </c>
      <c r="F13" s="184"/>
      <c r="G13" s="184"/>
      <c r="H13" s="187"/>
      <c r="I13" s="84"/>
      <c r="J13" s="84"/>
    </row>
    <row r="14" spans="1:1021 1025:2045 2049:3069 3073:4093 4097:5117 5121:6141 6145:7165 7169:8189 8193:9213 9217:10237 10241:11261 11265:12285 12289:13309 13313:14333 14337:15357 15361:16381" ht="39.75" hidden="1" customHeight="1" x14ac:dyDescent="0.2">
      <c r="A14" s="79" t="s">
        <v>35</v>
      </c>
      <c r="B14" s="268" t="s">
        <v>199</v>
      </c>
      <c r="C14" s="270" t="s">
        <v>290</v>
      </c>
      <c r="D14" s="76" t="s">
        <v>26</v>
      </c>
      <c r="E14" s="77">
        <v>1636.9</v>
      </c>
      <c r="F14" s="184"/>
      <c r="G14" s="184"/>
      <c r="H14" s="187"/>
      <c r="I14" s="85"/>
      <c r="J14" s="84"/>
    </row>
    <row r="15" spans="1:1021 1025:2045 2049:3069 3073:4093 4097:5117 5121:6141 6145:7165 7169:8189 8193:9213 9217:10237 10241:11261 11265:12285 12289:13309 13313:14333 14337:15357 15361:16381" ht="39.75" hidden="1" customHeight="1" x14ac:dyDescent="0.2">
      <c r="A15" s="79" t="s">
        <v>36</v>
      </c>
      <c r="B15" s="265" t="s">
        <v>202</v>
      </c>
      <c r="C15" s="270" t="s">
        <v>288</v>
      </c>
      <c r="D15" s="83" t="s">
        <v>42</v>
      </c>
      <c r="E15" s="77">
        <v>245.54</v>
      </c>
      <c r="G15" s="184"/>
      <c r="H15" s="184"/>
    </row>
    <row r="16" spans="1:1021 1025:2045 2049:3069 3073:4093 4097:5117 5121:6141 6145:7165 7169:8189 8193:9213 9217:10237 10241:11261 11265:12285 12289:13309 13313:14333 14337:15357 15361:16381" ht="38.25" hidden="1" x14ac:dyDescent="0.2">
      <c r="A16" s="79" t="s">
        <v>37</v>
      </c>
      <c r="B16" s="268" t="s">
        <v>200</v>
      </c>
      <c r="C16" s="270" t="s">
        <v>291</v>
      </c>
      <c r="D16" s="83" t="s">
        <v>43</v>
      </c>
      <c r="E16" s="246">
        <v>2897.37</v>
      </c>
      <c r="F16" s="184"/>
      <c r="G16" s="184"/>
      <c r="H16" s="184"/>
      <c r="M16" s="16"/>
    </row>
    <row r="17" spans="1:12" ht="51" hidden="1" x14ac:dyDescent="0.2">
      <c r="A17" s="79" t="s">
        <v>38</v>
      </c>
      <c r="B17" s="268" t="s">
        <v>201</v>
      </c>
      <c r="C17" s="270" t="s">
        <v>292</v>
      </c>
      <c r="D17" s="86" t="s">
        <v>42</v>
      </c>
      <c r="E17" s="87">
        <v>245.54</v>
      </c>
      <c r="F17" s="184"/>
      <c r="G17" s="188"/>
      <c r="H17" s="184"/>
      <c r="J17" s="89" t="s">
        <v>99</v>
      </c>
      <c r="K17" s="90"/>
      <c r="L17" s="276">
        <f>'Memoria de calculo 1'!E55</f>
        <v>1452.49</v>
      </c>
    </row>
    <row r="18" spans="1:12" s="163" customFormat="1" ht="38.25" hidden="1" x14ac:dyDescent="0.2">
      <c r="A18" s="79" t="s">
        <v>39</v>
      </c>
      <c r="B18" s="277" t="s">
        <v>144</v>
      </c>
      <c r="C18" s="270" t="s">
        <v>293</v>
      </c>
      <c r="D18" s="76" t="s">
        <v>26</v>
      </c>
      <c r="E18" s="77">
        <v>1588.75</v>
      </c>
      <c r="F18" s="189"/>
      <c r="G18" s="189"/>
      <c r="H18" s="189"/>
      <c r="J18" s="164" t="s">
        <v>96</v>
      </c>
      <c r="K18" s="165"/>
      <c r="L18" s="276">
        <f>'Memoria de calculo 1'!E56</f>
        <v>1296.1599999999999</v>
      </c>
    </row>
    <row r="19" spans="1:12" ht="63" hidden="1" customHeight="1" x14ac:dyDescent="0.2">
      <c r="A19" s="79" t="s">
        <v>40</v>
      </c>
      <c r="B19" s="268" t="s">
        <v>250</v>
      </c>
      <c r="C19" s="270" t="s">
        <v>294</v>
      </c>
      <c r="D19" s="91" t="s">
        <v>26</v>
      </c>
      <c r="E19" s="92">
        <v>1444.32</v>
      </c>
      <c r="F19" s="184"/>
      <c r="G19" s="184"/>
      <c r="H19" s="184"/>
      <c r="L19" s="276">
        <f>'Memoria de calculo 1'!E57</f>
        <v>1413.4199999999998</v>
      </c>
    </row>
    <row r="20" spans="1:12" ht="63" hidden="1" customHeight="1" x14ac:dyDescent="0.2">
      <c r="A20" s="79" t="s">
        <v>100</v>
      </c>
      <c r="B20" s="268" t="s">
        <v>209</v>
      </c>
      <c r="C20" s="274" t="s">
        <v>295</v>
      </c>
      <c r="D20" s="76" t="s">
        <v>44</v>
      </c>
      <c r="E20" s="77">
        <v>991.37999999999988</v>
      </c>
      <c r="F20" s="184"/>
      <c r="G20" s="184"/>
      <c r="H20" s="184"/>
      <c r="L20" s="276">
        <f>'Memoria de calculo 1'!E58</f>
        <v>376.15000000000003</v>
      </c>
    </row>
    <row r="21" spans="1:12" ht="38.25" hidden="1" x14ac:dyDescent="0.2">
      <c r="A21" s="79" t="s">
        <v>178</v>
      </c>
      <c r="B21" s="268" t="s">
        <v>209</v>
      </c>
      <c r="C21" s="274" t="s">
        <v>296</v>
      </c>
      <c r="D21" s="76" t="s">
        <v>44</v>
      </c>
      <c r="E21" s="77">
        <v>375.52320000000003</v>
      </c>
      <c r="F21" s="184"/>
      <c r="G21" s="184"/>
      <c r="H21" s="184"/>
      <c r="J21" s="74" t="s">
        <v>97</v>
      </c>
      <c r="K21" s="88"/>
      <c r="L21" s="276">
        <f>'Memoria de calculo 1'!E59</f>
        <v>0</v>
      </c>
    </row>
    <row r="22" spans="1:12" ht="60.75" hidden="1" customHeight="1" x14ac:dyDescent="0.2">
      <c r="A22" s="79" t="s">
        <v>179</v>
      </c>
      <c r="B22" s="268" t="s">
        <v>208</v>
      </c>
      <c r="C22" s="270" t="s">
        <v>297</v>
      </c>
      <c r="D22" s="76" t="s">
        <v>42</v>
      </c>
      <c r="E22" s="77">
        <v>43.33</v>
      </c>
      <c r="F22" s="184"/>
      <c r="G22" s="184"/>
      <c r="H22" s="184"/>
      <c r="J22" s="149" t="s">
        <v>170</v>
      </c>
    </row>
    <row r="23" spans="1:12" ht="54.75" hidden="1" customHeight="1" x14ac:dyDescent="0.2">
      <c r="A23" s="79" t="s">
        <v>268</v>
      </c>
      <c r="B23" s="234" t="s">
        <v>271</v>
      </c>
      <c r="C23" s="270" t="s">
        <v>298</v>
      </c>
      <c r="D23" s="83" t="s">
        <v>43</v>
      </c>
      <c r="E23" s="77">
        <v>3726.38</v>
      </c>
      <c r="F23" s="184"/>
      <c r="G23" s="184"/>
      <c r="H23" s="184"/>
      <c r="J23" s="149"/>
      <c r="L23" s="73"/>
    </row>
    <row r="24" spans="1:12" ht="72" hidden="1" customHeight="1" x14ac:dyDescent="0.2">
      <c r="A24" s="79" t="s">
        <v>269</v>
      </c>
      <c r="B24" s="234" t="s">
        <v>272</v>
      </c>
      <c r="C24" s="270" t="s">
        <v>299</v>
      </c>
      <c r="D24" s="83" t="s">
        <v>43</v>
      </c>
      <c r="E24" s="77">
        <v>618.52708400000006</v>
      </c>
      <c r="F24" s="184"/>
      <c r="G24" s="184"/>
      <c r="H24" s="184"/>
      <c r="J24" s="149"/>
      <c r="L24" s="73"/>
    </row>
    <row r="25" spans="1:12" ht="15.75" hidden="1" customHeight="1" x14ac:dyDescent="0.2">
      <c r="A25" s="79" t="s">
        <v>45</v>
      </c>
      <c r="B25" s="81" t="s">
        <v>101</v>
      </c>
      <c r="C25" s="82"/>
      <c r="D25" s="76"/>
      <c r="E25" s="272" t="s">
        <v>79</v>
      </c>
      <c r="F25" s="184"/>
      <c r="G25" s="184"/>
      <c r="H25" s="184"/>
    </row>
    <row r="26" spans="1:12" ht="52.5" hidden="1" customHeight="1" x14ac:dyDescent="0.2">
      <c r="A26" s="270" t="s">
        <v>46</v>
      </c>
      <c r="B26" s="265" t="s">
        <v>252</v>
      </c>
      <c r="C26" s="273" t="s">
        <v>300</v>
      </c>
      <c r="D26" s="76" t="s">
        <v>47</v>
      </c>
      <c r="E26" s="145">
        <v>443.02999999999986</v>
      </c>
      <c r="F26" s="184"/>
      <c r="G26" s="184"/>
      <c r="H26" s="184"/>
    </row>
    <row r="27" spans="1:12" ht="22.5" hidden="1" customHeight="1" x14ac:dyDescent="0.2">
      <c r="A27" s="270" t="s">
        <v>261</v>
      </c>
      <c r="B27" s="239" t="s">
        <v>253</v>
      </c>
      <c r="C27" s="273"/>
      <c r="D27" s="76"/>
      <c r="E27" s="145"/>
      <c r="F27" s="184"/>
      <c r="G27" s="184"/>
      <c r="H27" s="184"/>
    </row>
    <row r="28" spans="1:12" ht="43.5" hidden="1" customHeight="1" x14ac:dyDescent="0.2">
      <c r="A28" s="270" t="s">
        <v>266</v>
      </c>
      <c r="B28" s="234" t="s">
        <v>259</v>
      </c>
      <c r="C28" s="273" t="s">
        <v>276</v>
      </c>
      <c r="D28" s="271" t="s">
        <v>26</v>
      </c>
      <c r="E28" s="145">
        <v>96</v>
      </c>
      <c r="F28" s="184">
        <v>4</v>
      </c>
      <c r="G28" s="184"/>
      <c r="H28" s="184"/>
    </row>
    <row r="29" spans="1:12" ht="36" hidden="1" customHeight="1" x14ac:dyDescent="0.2">
      <c r="A29" s="270" t="s">
        <v>267</v>
      </c>
      <c r="B29" s="234" t="s">
        <v>260</v>
      </c>
      <c r="C29" s="273" t="s">
        <v>270</v>
      </c>
      <c r="D29" s="271" t="s">
        <v>25</v>
      </c>
      <c r="E29" s="145">
        <v>1</v>
      </c>
      <c r="F29" s="184"/>
      <c r="G29" s="184"/>
      <c r="H29" s="184"/>
    </row>
    <row r="30" spans="1:12" ht="16.5" hidden="1" customHeight="1" x14ac:dyDescent="0.2">
      <c r="A30" s="270" t="s">
        <v>262</v>
      </c>
      <c r="B30" s="239" t="s">
        <v>254</v>
      </c>
      <c r="C30" s="273"/>
      <c r="D30" s="76"/>
      <c r="E30" s="145"/>
      <c r="F30" s="184"/>
      <c r="G30" s="184"/>
      <c r="H30" s="184"/>
    </row>
    <row r="31" spans="1:12" ht="43.5" hidden="1" customHeight="1" x14ac:dyDescent="0.2">
      <c r="A31" s="270" t="s">
        <v>263</v>
      </c>
      <c r="B31" s="144" t="s">
        <v>255</v>
      </c>
      <c r="C31" s="270" t="s">
        <v>301</v>
      </c>
      <c r="D31" s="271" t="s">
        <v>26</v>
      </c>
      <c r="E31" s="145">
        <v>637.40999999999985</v>
      </c>
      <c r="F31" s="184"/>
      <c r="G31" s="184"/>
      <c r="H31" s="184"/>
    </row>
    <row r="32" spans="1:12" ht="42" hidden="1" customHeight="1" x14ac:dyDescent="0.2">
      <c r="A32" s="270" t="s">
        <v>264</v>
      </c>
      <c r="B32" s="144" t="s">
        <v>256</v>
      </c>
      <c r="C32" s="270" t="s">
        <v>302</v>
      </c>
      <c r="D32" s="271" t="s">
        <v>26</v>
      </c>
      <c r="E32" s="145">
        <v>12.748199999999997</v>
      </c>
      <c r="F32" s="184"/>
      <c r="G32" s="184"/>
      <c r="H32" s="184"/>
    </row>
    <row r="33" spans="1:13" ht="42.75" hidden="1" customHeight="1" x14ac:dyDescent="0.2">
      <c r="A33" s="270" t="s">
        <v>265</v>
      </c>
      <c r="B33" s="144" t="s">
        <v>257</v>
      </c>
      <c r="C33" s="270" t="s">
        <v>303</v>
      </c>
      <c r="D33" s="271" t="s">
        <v>42</v>
      </c>
      <c r="E33" s="145">
        <v>50.992799999999988</v>
      </c>
      <c r="F33" s="184"/>
      <c r="G33" s="184"/>
      <c r="H33" s="184"/>
    </row>
    <row r="34" spans="1:13" hidden="1" x14ac:dyDescent="0.2">
      <c r="A34" s="80" t="s">
        <v>20</v>
      </c>
      <c r="B34" s="503" t="s">
        <v>187</v>
      </c>
      <c r="C34" s="504"/>
      <c r="D34" s="504"/>
      <c r="E34" s="504"/>
      <c r="F34" s="190"/>
      <c r="G34" s="190"/>
      <c r="H34" s="191"/>
    </row>
    <row r="35" spans="1:13" hidden="1" x14ac:dyDescent="0.2">
      <c r="A35" s="79" t="s">
        <v>95</v>
      </c>
      <c r="B35" s="81" t="s">
        <v>19</v>
      </c>
      <c r="C35" s="82"/>
      <c r="D35" s="76"/>
      <c r="E35" s="77"/>
      <c r="F35" s="184"/>
      <c r="G35" s="184"/>
      <c r="H35" s="184"/>
    </row>
    <row r="36" spans="1:13" ht="25.5" hidden="1" x14ac:dyDescent="0.2">
      <c r="A36" s="79" t="s">
        <v>33</v>
      </c>
      <c r="B36" s="268" t="s">
        <v>198</v>
      </c>
      <c r="C36" s="270" t="s">
        <v>304</v>
      </c>
      <c r="D36" s="83" t="s">
        <v>42</v>
      </c>
      <c r="E36" s="77">
        <v>135.68</v>
      </c>
      <c r="F36" s="184"/>
      <c r="G36" s="184"/>
      <c r="H36" s="184"/>
    </row>
    <row r="37" spans="1:13" ht="36" hidden="1" customHeight="1" x14ac:dyDescent="0.2">
      <c r="A37" s="79" t="s">
        <v>34</v>
      </c>
      <c r="B37" s="268" t="s">
        <v>200</v>
      </c>
      <c r="C37" s="274" t="s">
        <v>305</v>
      </c>
      <c r="D37" s="83" t="s">
        <v>43</v>
      </c>
      <c r="E37" s="77">
        <v>1085.44</v>
      </c>
      <c r="F37" s="184"/>
      <c r="G37" s="184"/>
      <c r="H37" s="187"/>
      <c r="I37" s="84"/>
      <c r="J37" s="84"/>
    </row>
    <row r="38" spans="1:13" ht="39.75" hidden="1" customHeight="1" x14ac:dyDescent="0.2">
      <c r="A38" s="79" t="s">
        <v>35</v>
      </c>
      <c r="B38" s="268" t="s">
        <v>199</v>
      </c>
      <c r="C38" s="270" t="s">
        <v>306</v>
      </c>
      <c r="D38" s="76" t="s">
        <v>26</v>
      </c>
      <c r="E38" s="77">
        <v>904.54</v>
      </c>
      <c r="F38" s="184"/>
      <c r="G38" s="184"/>
      <c r="H38" s="187"/>
      <c r="I38" s="85"/>
      <c r="J38" s="84"/>
    </row>
    <row r="39" spans="1:13" ht="39.75" hidden="1" customHeight="1" x14ac:dyDescent="0.2">
      <c r="A39" s="79" t="s">
        <v>36</v>
      </c>
      <c r="B39" s="265" t="s">
        <v>202</v>
      </c>
      <c r="C39" s="270" t="s">
        <v>304</v>
      </c>
      <c r="D39" s="83" t="s">
        <v>42</v>
      </c>
      <c r="E39" s="77">
        <v>135.68</v>
      </c>
      <c r="G39" s="184"/>
      <c r="H39" s="184"/>
    </row>
    <row r="40" spans="1:13" ht="38.25" hidden="1" x14ac:dyDescent="0.2">
      <c r="A40" s="79" t="s">
        <v>37</v>
      </c>
      <c r="B40" s="268" t="s">
        <v>200</v>
      </c>
      <c r="C40" s="270" t="s">
        <v>307</v>
      </c>
      <c r="D40" s="83" t="s">
        <v>43</v>
      </c>
      <c r="E40" s="246">
        <v>1601.02</v>
      </c>
      <c r="F40" s="184"/>
      <c r="G40" s="184"/>
      <c r="H40" s="184"/>
      <c r="M40" s="16"/>
    </row>
    <row r="41" spans="1:13" ht="51" hidden="1" x14ac:dyDescent="0.2">
      <c r="A41" s="79" t="s">
        <v>38</v>
      </c>
      <c r="B41" s="268" t="s">
        <v>201</v>
      </c>
      <c r="C41" s="270" t="s">
        <v>308</v>
      </c>
      <c r="D41" s="86" t="s">
        <v>42</v>
      </c>
      <c r="E41" s="87">
        <v>135.68</v>
      </c>
      <c r="F41" s="184"/>
      <c r="G41" s="188"/>
      <c r="H41" s="184"/>
      <c r="J41" s="89" t="s">
        <v>99</v>
      </c>
      <c r="K41" s="90"/>
      <c r="L41" s="276">
        <f>'Memoria de calculo 1'!E60</f>
        <v>177.96</v>
      </c>
    </row>
    <row r="42" spans="1:13" s="163" customFormat="1" ht="38.25" hidden="1" x14ac:dyDescent="0.2">
      <c r="A42" s="79" t="s">
        <v>39</v>
      </c>
      <c r="B42" s="277" t="s">
        <v>144</v>
      </c>
      <c r="C42" s="270" t="s">
        <v>309</v>
      </c>
      <c r="D42" s="76" t="s">
        <v>26</v>
      </c>
      <c r="E42" s="77">
        <v>877.93</v>
      </c>
      <c r="F42" s="189"/>
      <c r="G42" s="189"/>
      <c r="H42" s="189"/>
      <c r="J42" s="164" t="s">
        <v>96</v>
      </c>
      <c r="K42" s="165"/>
      <c r="L42" s="276">
        <f>'Memoria de calculo 1'!E61</f>
        <v>157.02000000000001</v>
      </c>
    </row>
    <row r="43" spans="1:13" ht="63" hidden="1" customHeight="1" x14ac:dyDescent="0.2">
      <c r="A43" s="79" t="s">
        <v>40</v>
      </c>
      <c r="B43" s="268" t="s">
        <v>250</v>
      </c>
      <c r="C43" s="270" t="s">
        <v>310</v>
      </c>
      <c r="D43" s="91" t="s">
        <v>26</v>
      </c>
      <c r="E43" s="92">
        <v>798.12</v>
      </c>
      <c r="F43" s="184"/>
      <c r="G43" s="184"/>
      <c r="H43" s="184"/>
      <c r="L43" s="276">
        <f>'Memoria de calculo 1'!E62</f>
        <v>172.72</v>
      </c>
    </row>
    <row r="44" spans="1:13" ht="63" hidden="1" customHeight="1" x14ac:dyDescent="0.2">
      <c r="A44" s="79" t="s">
        <v>100</v>
      </c>
      <c r="B44" s="268" t="s">
        <v>209</v>
      </c>
      <c r="C44" s="274" t="s">
        <v>311</v>
      </c>
      <c r="D44" s="76" t="s">
        <v>44</v>
      </c>
      <c r="E44" s="77">
        <v>547.82831999999996</v>
      </c>
      <c r="F44" s="184"/>
      <c r="G44" s="184"/>
      <c r="H44" s="184"/>
      <c r="L44" s="276">
        <f>'Memoria de calculo 1'!E63</f>
        <v>52.34</v>
      </c>
    </row>
    <row r="45" spans="1:13" ht="38.25" hidden="1" x14ac:dyDescent="0.2">
      <c r="A45" s="79" t="s">
        <v>178</v>
      </c>
      <c r="B45" s="268" t="s">
        <v>209</v>
      </c>
      <c r="C45" s="274" t="s">
        <v>312</v>
      </c>
      <c r="D45" s="76" t="s">
        <v>44</v>
      </c>
      <c r="E45" s="77">
        <v>207.5112</v>
      </c>
      <c r="F45" s="184"/>
      <c r="G45" s="184"/>
      <c r="H45" s="184"/>
      <c r="J45" s="74" t="s">
        <v>97</v>
      </c>
      <c r="K45" s="88"/>
      <c r="L45" s="276">
        <f>'Memoria de calculo 1'!E64</f>
        <v>0</v>
      </c>
    </row>
    <row r="46" spans="1:13" ht="60.75" hidden="1" customHeight="1" x14ac:dyDescent="0.2">
      <c r="A46" s="79" t="s">
        <v>179</v>
      </c>
      <c r="B46" s="268" t="s">
        <v>208</v>
      </c>
      <c r="C46" s="270" t="s">
        <v>313</v>
      </c>
      <c r="D46" s="76" t="s">
        <v>42</v>
      </c>
      <c r="E46" s="77">
        <v>23.94</v>
      </c>
      <c r="F46" s="184"/>
      <c r="G46" s="184"/>
      <c r="H46" s="184"/>
      <c r="J46" s="149" t="s">
        <v>170</v>
      </c>
      <c r="L46" s="276"/>
    </row>
    <row r="47" spans="1:13" ht="54.75" hidden="1" customHeight="1" x14ac:dyDescent="0.2">
      <c r="A47" s="79" t="s">
        <v>268</v>
      </c>
      <c r="B47" s="234" t="s">
        <v>258</v>
      </c>
      <c r="C47" s="270" t="s">
        <v>314</v>
      </c>
      <c r="D47" s="83" t="s">
        <v>43</v>
      </c>
      <c r="E47" s="77">
        <v>2058.84</v>
      </c>
      <c r="F47" s="184"/>
      <c r="G47" s="184"/>
      <c r="H47" s="184"/>
      <c r="J47" s="149"/>
      <c r="L47" s="73"/>
    </row>
    <row r="48" spans="1:13" ht="72" hidden="1" customHeight="1" x14ac:dyDescent="0.2">
      <c r="A48" s="79" t="s">
        <v>269</v>
      </c>
      <c r="B48" s="234" t="s">
        <v>258</v>
      </c>
      <c r="C48" s="270" t="s">
        <v>315</v>
      </c>
      <c r="D48" s="83" t="s">
        <v>43</v>
      </c>
      <c r="E48" s="77">
        <v>341.73871200000008</v>
      </c>
      <c r="F48" s="184"/>
      <c r="G48" s="184"/>
      <c r="H48" s="184"/>
      <c r="J48" s="149"/>
      <c r="L48" s="73"/>
    </row>
    <row r="49" spans="1:13" ht="15.75" hidden="1" customHeight="1" x14ac:dyDescent="0.2">
      <c r="A49" s="79" t="s">
        <v>45</v>
      </c>
      <c r="B49" s="81" t="s">
        <v>101</v>
      </c>
      <c r="C49" s="82"/>
      <c r="D49" s="76"/>
      <c r="E49" s="272" t="s">
        <v>79</v>
      </c>
      <c r="F49" s="184"/>
      <c r="G49" s="184"/>
      <c r="H49" s="184"/>
    </row>
    <row r="50" spans="1:13" ht="52.5" hidden="1" customHeight="1" x14ac:dyDescent="0.2">
      <c r="A50" s="270" t="s">
        <v>46</v>
      </c>
      <c r="B50" s="265" t="s">
        <v>252</v>
      </c>
      <c r="C50" s="273" t="s">
        <v>316</v>
      </c>
      <c r="D50" s="76" t="s">
        <v>47</v>
      </c>
      <c r="E50" s="145">
        <v>266.02</v>
      </c>
      <c r="F50" s="184"/>
      <c r="G50" s="184"/>
      <c r="H50" s="184"/>
    </row>
    <row r="51" spans="1:13" ht="22.5" hidden="1" customHeight="1" x14ac:dyDescent="0.2">
      <c r="A51" s="270" t="s">
        <v>261</v>
      </c>
      <c r="B51" s="239" t="s">
        <v>253</v>
      </c>
      <c r="C51" s="273"/>
      <c r="D51" s="76"/>
      <c r="E51" s="145"/>
      <c r="F51" s="184"/>
      <c r="G51" s="184"/>
      <c r="H51" s="184"/>
    </row>
    <row r="52" spans="1:13" ht="43.5" hidden="1" customHeight="1" x14ac:dyDescent="0.2">
      <c r="A52" s="270" t="s">
        <v>266</v>
      </c>
      <c r="B52" s="234" t="s">
        <v>259</v>
      </c>
      <c r="C52" s="273" t="s">
        <v>279</v>
      </c>
      <c r="D52" s="271" t="s">
        <v>26</v>
      </c>
      <c r="E52" s="145">
        <v>48</v>
      </c>
      <c r="F52" s="184">
        <v>2</v>
      </c>
      <c r="G52" s="184"/>
      <c r="H52" s="184"/>
    </row>
    <row r="53" spans="1:13" ht="36" hidden="1" customHeight="1" x14ac:dyDescent="0.2">
      <c r="A53" s="270" t="s">
        <v>267</v>
      </c>
      <c r="B53" s="234" t="s">
        <v>260</v>
      </c>
      <c r="C53" s="273" t="s">
        <v>270</v>
      </c>
      <c r="D53" s="271" t="s">
        <v>25</v>
      </c>
      <c r="E53" s="145">
        <v>1</v>
      </c>
      <c r="F53" s="184"/>
      <c r="G53" s="184"/>
      <c r="H53" s="184"/>
    </row>
    <row r="54" spans="1:13" ht="16.5" hidden="1" customHeight="1" x14ac:dyDescent="0.2">
      <c r="A54" s="270" t="s">
        <v>262</v>
      </c>
      <c r="B54" s="239" t="s">
        <v>254</v>
      </c>
      <c r="C54" s="273"/>
      <c r="D54" s="76"/>
      <c r="E54" s="145"/>
      <c r="F54" s="184"/>
      <c r="G54" s="184"/>
      <c r="H54" s="184"/>
    </row>
    <row r="55" spans="1:13" ht="43.5" hidden="1" customHeight="1" x14ac:dyDescent="0.2">
      <c r="A55" s="270" t="s">
        <v>263</v>
      </c>
      <c r="B55" s="144" t="s">
        <v>255</v>
      </c>
      <c r="C55" s="270" t="s">
        <v>317</v>
      </c>
      <c r="D55" s="271" t="s">
        <v>26</v>
      </c>
      <c r="E55" s="145">
        <v>387.62999999999994</v>
      </c>
      <c r="F55" s="184"/>
      <c r="G55" s="184"/>
      <c r="H55" s="184"/>
    </row>
    <row r="56" spans="1:13" ht="42" hidden="1" customHeight="1" x14ac:dyDescent="0.2">
      <c r="A56" s="270" t="s">
        <v>264</v>
      </c>
      <c r="B56" s="144" t="s">
        <v>256</v>
      </c>
      <c r="C56" s="270" t="s">
        <v>318</v>
      </c>
      <c r="D56" s="271" t="s">
        <v>26</v>
      </c>
      <c r="E56" s="145">
        <v>7.7525999999999993</v>
      </c>
      <c r="F56" s="184"/>
      <c r="G56" s="184"/>
      <c r="H56" s="184"/>
    </row>
    <row r="57" spans="1:13" ht="42.75" hidden="1" customHeight="1" x14ac:dyDescent="0.2">
      <c r="A57" s="270" t="s">
        <v>265</v>
      </c>
      <c r="B57" s="144" t="s">
        <v>257</v>
      </c>
      <c r="C57" s="270" t="s">
        <v>319</v>
      </c>
      <c r="D57" s="271" t="s">
        <v>42</v>
      </c>
      <c r="E57" s="145">
        <v>31.010399999999997</v>
      </c>
      <c r="F57" s="184"/>
      <c r="G57" s="184"/>
      <c r="H57" s="184"/>
    </row>
    <row r="58" spans="1:13" x14ac:dyDescent="0.2">
      <c r="A58" s="80" t="s">
        <v>20</v>
      </c>
      <c r="B58" s="503" t="s">
        <v>188</v>
      </c>
      <c r="C58" s="504"/>
      <c r="D58" s="504"/>
      <c r="E58" s="504"/>
      <c r="F58" s="190"/>
      <c r="G58" s="190"/>
      <c r="H58" s="191"/>
    </row>
    <row r="59" spans="1:13" x14ac:dyDescent="0.2">
      <c r="A59" s="79" t="s">
        <v>95</v>
      </c>
      <c r="B59" s="81" t="s">
        <v>19</v>
      </c>
      <c r="C59" s="82"/>
      <c r="D59" s="76"/>
      <c r="E59" s="77"/>
      <c r="F59" s="184"/>
      <c r="G59" s="184"/>
      <c r="H59" s="184"/>
    </row>
    <row r="60" spans="1:13" ht="25.5" x14ac:dyDescent="0.2">
      <c r="A60" s="79" t="s">
        <v>33</v>
      </c>
      <c r="B60" s="268" t="s">
        <v>198</v>
      </c>
      <c r="C60" s="270" t="s">
        <v>320</v>
      </c>
      <c r="D60" s="83" t="s">
        <v>42</v>
      </c>
      <c r="E60" s="77">
        <v>141.82</v>
      </c>
      <c r="F60" s="184"/>
      <c r="G60" s="184"/>
      <c r="H60" s="184"/>
    </row>
    <row r="61" spans="1:13" ht="36" customHeight="1" x14ac:dyDescent="0.2">
      <c r="A61" s="79" t="s">
        <v>34</v>
      </c>
      <c r="B61" s="268" t="s">
        <v>200</v>
      </c>
      <c r="C61" s="274" t="s">
        <v>321</v>
      </c>
      <c r="D61" s="83" t="s">
        <v>43</v>
      </c>
      <c r="E61" s="77">
        <v>1134.56</v>
      </c>
      <c r="F61" s="184"/>
      <c r="G61" s="184"/>
      <c r="H61" s="187"/>
      <c r="I61" s="84"/>
      <c r="J61" s="84"/>
    </row>
    <row r="62" spans="1:13" ht="39.75" customHeight="1" x14ac:dyDescent="0.2">
      <c r="A62" s="79" t="s">
        <v>35</v>
      </c>
      <c r="B62" s="268" t="s">
        <v>199</v>
      </c>
      <c r="C62" s="270" t="s">
        <v>322</v>
      </c>
      <c r="D62" s="76" t="s">
        <v>26</v>
      </c>
      <c r="E62" s="77">
        <v>945.47</v>
      </c>
      <c r="F62" s="184"/>
      <c r="G62" s="184"/>
      <c r="H62" s="187"/>
      <c r="I62" s="85"/>
      <c r="J62" s="84"/>
    </row>
    <row r="63" spans="1:13" ht="39.75" customHeight="1" x14ac:dyDescent="0.2">
      <c r="A63" s="79" t="s">
        <v>36</v>
      </c>
      <c r="B63" s="265" t="s">
        <v>202</v>
      </c>
      <c r="C63" s="270" t="s">
        <v>320</v>
      </c>
      <c r="D63" s="83" t="s">
        <v>42</v>
      </c>
      <c r="E63" s="77">
        <v>141.82</v>
      </c>
      <c r="G63" s="184"/>
      <c r="H63" s="184"/>
    </row>
    <row r="64" spans="1:13" ht="38.25" x14ac:dyDescent="0.2">
      <c r="A64" s="79" t="s">
        <v>37</v>
      </c>
      <c r="B64" s="268" t="s">
        <v>200</v>
      </c>
      <c r="C64" s="270" t="s">
        <v>323</v>
      </c>
      <c r="D64" s="83" t="s">
        <v>43</v>
      </c>
      <c r="E64" s="246">
        <v>1673.48</v>
      </c>
      <c r="F64" s="184"/>
      <c r="G64" s="184"/>
      <c r="H64" s="184"/>
      <c r="M64" s="16"/>
    </row>
    <row r="65" spans="1:12" ht="51" x14ac:dyDescent="0.2">
      <c r="A65" s="79" t="s">
        <v>38</v>
      </c>
      <c r="B65" s="268" t="s">
        <v>201</v>
      </c>
      <c r="C65" s="270" t="s">
        <v>324</v>
      </c>
      <c r="D65" s="86" t="s">
        <v>42</v>
      </c>
      <c r="E65" s="87">
        <v>141.82</v>
      </c>
      <c r="F65" s="184"/>
      <c r="G65" s="188"/>
      <c r="H65" s="184"/>
      <c r="J65" s="89" t="s">
        <v>99</v>
      </c>
      <c r="K65" s="90"/>
      <c r="L65" s="276">
        <f>'Memoria de calculo 1'!E65</f>
        <v>907.66</v>
      </c>
    </row>
    <row r="66" spans="1:12" s="163" customFormat="1" ht="38.25" x14ac:dyDescent="0.2">
      <c r="A66" s="79" t="s">
        <v>39</v>
      </c>
      <c r="B66" s="277" t="s">
        <v>144</v>
      </c>
      <c r="C66" s="270" t="s">
        <v>325</v>
      </c>
      <c r="D66" s="76" t="s">
        <v>26</v>
      </c>
      <c r="E66" s="77">
        <v>917.66</v>
      </c>
      <c r="F66" s="189"/>
      <c r="G66" s="189"/>
      <c r="H66" s="189"/>
      <c r="J66" s="164" t="s">
        <v>96</v>
      </c>
      <c r="K66" s="165"/>
      <c r="L66" s="276">
        <f>'Memoria de calculo 1'!E66</f>
        <v>797.93</v>
      </c>
    </row>
    <row r="67" spans="1:12" ht="63" customHeight="1" x14ac:dyDescent="0.2">
      <c r="A67" s="79" t="s">
        <v>40</v>
      </c>
      <c r="B67" s="268" t="s">
        <v>250</v>
      </c>
      <c r="C67" s="270" t="s">
        <v>326</v>
      </c>
      <c r="D67" s="91" t="s">
        <v>26</v>
      </c>
      <c r="E67" s="92">
        <v>834.24</v>
      </c>
      <c r="F67" s="184"/>
      <c r="G67" s="184"/>
      <c r="H67" s="184"/>
      <c r="L67" s="276">
        <f>'Memoria de calculo 1'!E67</f>
        <v>880.24</v>
      </c>
    </row>
    <row r="68" spans="1:12" ht="63" customHeight="1" x14ac:dyDescent="0.2">
      <c r="A68" s="79" t="s">
        <v>100</v>
      </c>
      <c r="B68" s="268" t="s">
        <v>209</v>
      </c>
      <c r="C68" s="274" t="s">
        <v>327</v>
      </c>
      <c r="D68" s="76" t="s">
        <v>44</v>
      </c>
      <c r="E68" s="77">
        <v>572.61983999999995</v>
      </c>
      <c r="F68" s="184"/>
      <c r="G68" s="184"/>
      <c r="H68" s="184"/>
      <c r="L68" s="276">
        <f>'Memoria de calculo 1'!E68</f>
        <v>278.51000000000005</v>
      </c>
    </row>
    <row r="69" spans="1:12" ht="38.25" x14ac:dyDescent="0.2">
      <c r="A69" s="79" t="s">
        <v>178</v>
      </c>
      <c r="B69" s="268" t="s">
        <v>209</v>
      </c>
      <c r="C69" s="274" t="s">
        <v>328</v>
      </c>
      <c r="D69" s="76" t="s">
        <v>44</v>
      </c>
      <c r="E69" s="77">
        <v>216.9024</v>
      </c>
      <c r="F69" s="184"/>
      <c r="G69" s="184"/>
      <c r="H69" s="184"/>
      <c r="J69" s="74" t="s">
        <v>97</v>
      </c>
      <c r="K69" s="88"/>
      <c r="L69" s="276">
        <f>'Memoria de calculo 1'!E69</f>
        <v>0</v>
      </c>
    </row>
    <row r="70" spans="1:12" ht="60.75" customHeight="1" x14ac:dyDescent="0.2">
      <c r="A70" s="79" t="s">
        <v>179</v>
      </c>
      <c r="B70" s="268" t="s">
        <v>208</v>
      </c>
      <c r="C70" s="270" t="s">
        <v>329</v>
      </c>
      <c r="D70" s="76" t="s">
        <v>42</v>
      </c>
      <c r="E70" s="77">
        <v>25.03</v>
      </c>
      <c r="F70" s="184"/>
      <c r="G70" s="184"/>
      <c r="H70" s="184"/>
      <c r="J70" s="149" t="s">
        <v>170</v>
      </c>
      <c r="L70" s="276">
        <f>'Memoria de calculo 1'!E75</f>
        <v>1397.67</v>
      </c>
    </row>
    <row r="71" spans="1:12" ht="54.75" customHeight="1" x14ac:dyDescent="0.2">
      <c r="A71" s="79" t="s">
        <v>268</v>
      </c>
      <c r="B71" s="234" t="s">
        <v>258</v>
      </c>
      <c r="C71" s="270" t="s">
        <v>330</v>
      </c>
      <c r="D71" s="83" t="s">
        <v>43</v>
      </c>
      <c r="E71" s="77">
        <v>2152.58</v>
      </c>
      <c r="F71" s="184"/>
      <c r="G71" s="184"/>
      <c r="H71" s="184"/>
      <c r="J71" s="149"/>
      <c r="L71" s="73"/>
    </row>
    <row r="72" spans="1:12" ht="72" customHeight="1" x14ac:dyDescent="0.2">
      <c r="A72" s="79" t="s">
        <v>269</v>
      </c>
      <c r="B72" s="234" t="s">
        <v>258</v>
      </c>
      <c r="C72" s="270" t="s">
        <v>331</v>
      </c>
      <c r="D72" s="83" t="s">
        <v>43</v>
      </c>
      <c r="E72" s="77">
        <v>357.29824400000001</v>
      </c>
      <c r="F72" s="184"/>
      <c r="G72" s="184"/>
      <c r="H72" s="184"/>
      <c r="J72" s="149"/>
      <c r="L72" s="73"/>
    </row>
    <row r="73" spans="1:12" ht="15.75" customHeight="1" x14ac:dyDescent="0.2">
      <c r="A73" s="79" t="s">
        <v>45</v>
      </c>
      <c r="B73" s="81" t="s">
        <v>101</v>
      </c>
      <c r="C73" s="82"/>
      <c r="D73" s="76"/>
      <c r="E73" s="272" t="s">
        <v>79</v>
      </c>
      <c r="F73" s="184"/>
      <c r="G73" s="184"/>
      <c r="H73" s="184"/>
    </row>
    <row r="74" spans="1:12" ht="52.5" customHeight="1" x14ac:dyDescent="0.2">
      <c r="A74" s="270" t="s">
        <v>46</v>
      </c>
      <c r="B74" s="265" t="s">
        <v>252</v>
      </c>
      <c r="C74" s="273" t="s">
        <v>332</v>
      </c>
      <c r="D74" s="76" t="s">
        <v>47</v>
      </c>
      <c r="E74" s="145">
        <v>266.08000000000004</v>
      </c>
      <c r="F74" s="184"/>
      <c r="G74" s="184"/>
      <c r="H74" s="184"/>
    </row>
    <row r="75" spans="1:12" ht="22.5" customHeight="1" x14ac:dyDescent="0.2">
      <c r="A75" s="270" t="s">
        <v>261</v>
      </c>
      <c r="B75" s="239" t="s">
        <v>253</v>
      </c>
      <c r="C75" s="273"/>
      <c r="D75" s="76"/>
      <c r="E75" s="145"/>
      <c r="F75" s="184"/>
      <c r="G75" s="184"/>
      <c r="H75" s="184"/>
    </row>
    <row r="76" spans="1:12" ht="43.5" customHeight="1" x14ac:dyDescent="0.2">
      <c r="A76" s="270" t="s">
        <v>266</v>
      </c>
      <c r="B76" s="234" t="s">
        <v>259</v>
      </c>
      <c r="C76" s="273" t="s">
        <v>279</v>
      </c>
      <c r="D76" s="271" t="s">
        <v>26</v>
      </c>
      <c r="E76" s="145">
        <v>48</v>
      </c>
      <c r="F76" s="184">
        <v>2</v>
      </c>
      <c r="G76" s="184"/>
      <c r="H76" s="184"/>
    </row>
    <row r="77" spans="1:12" ht="36" customHeight="1" x14ac:dyDescent="0.2">
      <c r="A77" s="270" t="s">
        <v>267</v>
      </c>
      <c r="B77" s="234" t="s">
        <v>260</v>
      </c>
      <c r="C77" s="273" t="s">
        <v>270</v>
      </c>
      <c r="D77" s="271" t="s">
        <v>25</v>
      </c>
      <c r="E77" s="145">
        <v>1</v>
      </c>
      <c r="F77" s="184"/>
      <c r="G77" s="184"/>
      <c r="H77" s="184"/>
    </row>
    <row r="78" spans="1:12" ht="16.5" customHeight="1" x14ac:dyDescent="0.2">
      <c r="A78" s="270" t="s">
        <v>262</v>
      </c>
      <c r="B78" s="239" t="s">
        <v>254</v>
      </c>
      <c r="C78" s="273"/>
      <c r="D78" s="76"/>
      <c r="E78" s="145"/>
      <c r="F78" s="184"/>
      <c r="G78" s="184"/>
      <c r="H78" s="184"/>
    </row>
    <row r="79" spans="1:12" ht="43.5" customHeight="1" x14ac:dyDescent="0.2">
      <c r="A79" s="270" t="s">
        <v>263</v>
      </c>
      <c r="B79" s="144" t="s">
        <v>255</v>
      </c>
      <c r="C79" s="270" t="s">
        <v>333</v>
      </c>
      <c r="D79" s="271" t="s">
        <v>26</v>
      </c>
      <c r="E79" s="145">
        <v>392.15999999999997</v>
      </c>
      <c r="F79" s="184"/>
      <c r="G79" s="184"/>
      <c r="H79" s="184"/>
    </row>
    <row r="80" spans="1:12" ht="42" customHeight="1" x14ac:dyDescent="0.2">
      <c r="A80" s="270" t="s">
        <v>264</v>
      </c>
      <c r="B80" s="144" t="s">
        <v>256</v>
      </c>
      <c r="C80" s="270" t="s">
        <v>334</v>
      </c>
      <c r="D80" s="271" t="s">
        <v>26</v>
      </c>
      <c r="E80" s="145">
        <v>7.8431999999999995</v>
      </c>
      <c r="F80" s="184"/>
      <c r="G80" s="184"/>
      <c r="H80" s="184"/>
    </row>
    <row r="81" spans="1:13" ht="42.75" customHeight="1" x14ac:dyDescent="0.2">
      <c r="A81" s="270" t="s">
        <v>265</v>
      </c>
      <c r="B81" s="144" t="s">
        <v>257</v>
      </c>
      <c r="C81" s="270" t="s">
        <v>335</v>
      </c>
      <c r="D81" s="271" t="s">
        <v>42</v>
      </c>
      <c r="E81" s="145">
        <v>31.372799999999998</v>
      </c>
      <c r="F81" s="184"/>
      <c r="G81" s="184"/>
      <c r="H81" s="184"/>
    </row>
    <row r="82" spans="1:13" x14ac:dyDescent="0.2">
      <c r="A82" s="80" t="s">
        <v>20</v>
      </c>
      <c r="B82" s="503" t="s">
        <v>282</v>
      </c>
      <c r="C82" s="504"/>
      <c r="D82" s="504"/>
      <c r="E82" s="504"/>
      <c r="F82" s="190"/>
      <c r="G82" s="190"/>
      <c r="H82" s="191"/>
    </row>
    <row r="83" spans="1:13" x14ac:dyDescent="0.2">
      <c r="A83" s="79" t="s">
        <v>95</v>
      </c>
      <c r="B83" s="81" t="s">
        <v>19</v>
      </c>
      <c r="C83" s="82"/>
      <c r="D83" s="76"/>
      <c r="E83" s="77"/>
      <c r="F83" s="184"/>
      <c r="G83" s="184"/>
      <c r="H83" s="184"/>
    </row>
    <row r="84" spans="1:13" ht="25.5" x14ac:dyDescent="0.2">
      <c r="A84" s="79" t="s">
        <v>33</v>
      </c>
      <c r="B84" s="268" t="s">
        <v>198</v>
      </c>
      <c r="C84" s="270" t="s">
        <v>336</v>
      </c>
      <c r="D84" s="83" t="s">
        <v>42</v>
      </c>
      <c r="E84" s="77">
        <v>222.54</v>
      </c>
      <c r="F84" s="184"/>
      <c r="G84" s="184"/>
      <c r="H84" s="184"/>
    </row>
    <row r="85" spans="1:13" ht="36" customHeight="1" x14ac:dyDescent="0.2">
      <c r="A85" s="79" t="s">
        <v>34</v>
      </c>
      <c r="B85" s="268" t="s">
        <v>200</v>
      </c>
      <c r="C85" s="274" t="s">
        <v>337</v>
      </c>
      <c r="D85" s="83" t="s">
        <v>43</v>
      </c>
      <c r="E85" s="77">
        <v>1780.32</v>
      </c>
      <c r="F85" s="184"/>
      <c r="G85" s="184"/>
      <c r="H85" s="187"/>
      <c r="I85" s="84"/>
      <c r="J85" s="84"/>
    </row>
    <row r="86" spans="1:13" ht="39.75" customHeight="1" x14ac:dyDescent="0.2">
      <c r="A86" s="79" t="s">
        <v>35</v>
      </c>
      <c r="B86" s="268" t="s">
        <v>199</v>
      </c>
      <c r="C86" s="270" t="s">
        <v>338</v>
      </c>
      <c r="D86" s="76" t="s">
        <v>26</v>
      </c>
      <c r="E86" s="77">
        <v>1483.62</v>
      </c>
      <c r="F86" s="184"/>
      <c r="G86" s="184"/>
      <c r="H86" s="187"/>
      <c r="I86" s="85"/>
      <c r="J86" s="84"/>
    </row>
    <row r="87" spans="1:13" ht="39.75" customHeight="1" x14ac:dyDescent="0.2">
      <c r="A87" s="79" t="s">
        <v>36</v>
      </c>
      <c r="B87" s="265" t="s">
        <v>202</v>
      </c>
      <c r="C87" s="270" t="s">
        <v>336</v>
      </c>
      <c r="D87" s="83" t="s">
        <v>42</v>
      </c>
      <c r="E87" s="77">
        <v>222.54</v>
      </c>
      <c r="G87" s="184"/>
      <c r="H87" s="184"/>
    </row>
    <row r="88" spans="1:13" ht="38.25" x14ac:dyDescent="0.2">
      <c r="A88" s="79" t="s">
        <v>37</v>
      </c>
      <c r="B88" s="268" t="s">
        <v>200</v>
      </c>
      <c r="C88" s="270" t="s">
        <v>339</v>
      </c>
      <c r="D88" s="83" t="s">
        <v>43</v>
      </c>
      <c r="E88" s="246">
        <v>2625.97</v>
      </c>
      <c r="F88" s="184"/>
      <c r="G88" s="184"/>
      <c r="H88" s="184"/>
      <c r="M88" s="16"/>
    </row>
    <row r="89" spans="1:13" ht="51" x14ac:dyDescent="0.2">
      <c r="A89" s="79" t="s">
        <v>38</v>
      </c>
      <c r="B89" s="268" t="s">
        <v>201</v>
      </c>
      <c r="C89" s="270" t="s">
        <v>340</v>
      </c>
      <c r="D89" s="86" t="s">
        <v>42</v>
      </c>
      <c r="E89" s="87">
        <v>222.54</v>
      </c>
      <c r="F89" s="184"/>
      <c r="G89" s="188"/>
      <c r="H89" s="184"/>
      <c r="J89" s="89" t="s">
        <v>99</v>
      </c>
      <c r="K89" s="90"/>
      <c r="L89" s="276">
        <f>'Memoria de calculo 1'!E75</f>
        <v>1397.67</v>
      </c>
    </row>
    <row r="90" spans="1:13" s="163" customFormat="1" ht="38.25" x14ac:dyDescent="0.2">
      <c r="A90" s="79" t="s">
        <v>39</v>
      </c>
      <c r="B90" s="277" t="s">
        <v>144</v>
      </c>
      <c r="C90" s="270" t="s">
        <v>341</v>
      </c>
      <c r="D90" s="76" t="s">
        <v>26</v>
      </c>
      <c r="E90" s="77">
        <v>1439.99</v>
      </c>
      <c r="F90" s="189"/>
      <c r="G90" s="189"/>
      <c r="H90" s="189"/>
      <c r="J90" s="164" t="s">
        <v>96</v>
      </c>
      <c r="K90" s="165"/>
      <c r="L90" s="276">
        <f>'Memoria de calculo 1'!E76</f>
        <v>1233.24</v>
      </c>
    </row>
    <row r="91" spans="1:13" ht="63" customHeight="1" x14ac:dyDescent="0.2">
      <c r="A91" s="79" t="s">
        <v>40</v>
      </c>
      <c r="B91" s="268" t="s">
        <v>250</v>
      </c>
      <c r="C91" s="270" t="s">
        <v>342</v>
      </c>
      <c r="D91" s="91" t="s">
        <v>26</v>
      </c>
      <c r="E91" s="92">
        <v>1309.08</v>
      </c>
      <c r="F91" s="184"/>
      <c r="G91" s="184"/>
      <c r="H91" s="184"/>
      <c r="L91" s="276">
        <f>'Memoria de calculo 1'!E77</f>
        <v>1356.56</v>
      </c>
    </row>
    <row r="92" spans="1:13" ht="63" customHeight="1" x14ac:dyDescent="0.2">
      <c r="A92" s="79" t="s">
        <v>100</v>
      </c>
      <c r="B92" s="268" t="s">
        <v>209</v>
      </c>
      <c r="C92" s="274" t="s">
        <v>343</v>
      </c>
      <c r="D92" s="76" t="s">
        <v>44</v>
      </c>
      <c r="E92" s="77">
        <v>898.55376000000001</v>
      </c>
      <c r="F92" s="184"/>
      <c r="G92" s="184"/>
      <c r="H92" s="184"/>
      <c r="L92" s="276">
        <f>'Memoria de calculo 1'!E78</f>
        <v>387.06</v>
      </c>
    </row>
    <row r="93" spans="1:13" ht="38.25" x14ac:dyDescent="0.2">
      <c r="A93" s="79" t="s">
        <v>178</v>
      </c>
      <c r="B93" s="268" t="s">
        <v>209</v>
      </c>
      <c r="C93" s="274" t="s">
        <v>344</v>
      </c>
      <c r="D93" s="76" t="s">
        <v>44</v>
      </c>
      <c r="E93" s="77">
        <v>340.36079999999998</v>
      </c>
      <c r="F93" s="184"/>
      <c r="G93" s="184"/>
      <c r="H93" s="184"/>
      <c r="J93" s="74" t="s">
        <v>97</v>
      </c>
      <c r="K93" s="88"/>
      <c r="L93" s="276">
        <f>'Memoria de calculo 1'!E79</f>
        <v>0</v>
      </c>
    </row>
    <row r="94" spans="1:13" ht="60.75" customHeight="1" x14ac:dyDescent="0.2">
      <c r="A94" s="79" t="s">
        <v>179</v>
      </c>
      <c r="B94" s="268" t="s">
        <v>208</v>
      </c>
      <c r="C94" s="270" t="s">
        <v>345</v>
      </c>
      <c r="D94" s="76" t="s">
        <v>42</v>
      </c>
      <c r="E94" s="77">
        <v>39.270000000000003</v>
      </c>
      <c r="F94" s="184"/>
      <c r="G94" s="184"/>
      <c r="H94" s="184"/>
      <c r="J94" s="149" t="s">
        <v>170</v>
      </c>
      <c r="L94" s="276">
        <f>'Memoria de calculo 1'!E80</f>
        <v>336.4</v>
      </c>
    </row>
    <row r="95" spans="1:13" ht="54.75" customHeight="1" x14ac:dyDescent="0.2">
      <c r="A95" s="79" t="s">
        <v>268</v>
      </c>
      <c r="B95" s="234" t="s">
        <v>258</v>
      </c>
      <c r="C95" s="270" t="s">
        <v>346</v>
      </c>
      <c r="D95" s="83" t="s">
        <v>43</v>
      </c>
      <c r="E95" s="77">
        <v>3377.22</v>
      </c>
      <c r="F95" s="184"/>
      <c r="G95" s="184"/>
      <c r="H95" s="184"/>
      <c r="J95" s="149"/>
      <c r="L95" s="73"/>
    </row>
    <row r="96" spans="1:13" ht="72" customHeight="1" x14ac:dyDescent="0.2">
      <c r="A96" s="79" t="s">
        <v>269</v>
      </c>
      <c r="B96" s="234" t="s">
        <v>258</v>
      </c>
      <c r="C96" s="270" t="s">
        <v>347</v>
      </c>
      <c r="D96" s="83" t="s">
        <v>43</v>
      </c>
      <c r="E96" s="77">
        <v>560.57139600000016</v>
      </c>
      <c r="F96" s="184"/>
      <c r="G96" s="184"/>
      <c r="H96" s="184"/>
      <c r="J96" s="149"/>
      <c r="L96" s="73"/>
    </row>
    <row r="97" spans="1:13" ht="15.75" customHeight="1" x14ac:dyDescent="0.2">
      <c r="A97" s="79" t="s">
        <v>45</v>
      </c>
      <c r="B97" s="81" t="s">
        <v>101</v>
      </c>
      <c r="C97" s="82"/>
      <c r="D97" s="76"/>
      <c r="E97" s="272" t="s">
        <v>79</v>
      </c>
      <c r="F97" s="184"/>
      <c r="G97" s="184"/>
      <c r="H97" s="184"/>
    </row>
    <row r="98" spans="1:13" ht="52.5" customHeight="1" x14ac:dyDescent="0.2">
      <c r="A98" s="270" t="s">
        <v>46</v>
      </c>
      <c r="B98" s="265" t="s">
        <v>252</v>
      </c>
      <c r="C98" s="273" t="s">
        <v>348</v>
      </c>
      <c r="D98" s="76" t="s">
        <v>47</v>
      </c>
      <c r="E98" s="145">
        <v>412.34999999999997</v>
      </c>
      <c r="F98" s="184"/>
      <c r="G98" s="184"/>
      <c r="H98" s="184"/>
    </row>
    <row r="99" spans="1:13" ht="22.5" customHeight="1" x14ac:dyDescent="0.2">
      <c r="A99" s="270" t="s">
        <v>261</v>
      </c>
      <c r="B99" s="239" t="s">
        <v>253</v>
      </c>
      <c r="C99" s="273"/>
      <c r="D99" s="76"/>
      <c r="E99" s="145"/>
      <c r="F99" s="184"/>
      <c r="G99" s="184"/>
      <c r="H99" s="184"/>
    </row>
    <row r="100" spans="1:13" ht="43.5" customHeight="1" x14ac:dyDescent="0.2">
      <c r="A100" s="270" t="s">
        <v>266</v>
      </c>
      <c r="B100" s="234" t="s">
        <v>259</v>
      </c>
      <c r="C100" s="273" t="s">
        <v>281</v>
      </c>
      <c r="D100" s="271" t="s">
        <v>26</v>
      </c>
      <c r="E100" s="145">
        <v>72</v>
      </c>
      <c r="F100" s="184">
        <v>3</v>
      </c>
      <c r="G100" s="184"/>
      <c r="H100" s="184"/>
    </row>
    <row r="101" spans="1:13" ht="36" customHeight="1" x14ac:dyDescent="0.2">
      <c r="A101" s="270" t="s">
        <v>267</v>
      </c>
      <c r="B101" s="234" t="s">
        <v>260</v>
      </c>
      <c r="C101" s="273" t="s">
        <v>270</v>
      </c>
      <c r="D101" s="271" t="s">
        <v>25</v>
      </c>
      <c r="E101" s="145">
        <v>1</v>
      </c>
      <c r="F101" s="184"/>
      <c r="G101" s="184"/>
      <c r="H101" s="184"/>
    </row>
    <row r="102" spans="1:13" ht="16.5" customHeight="1" x14ac:dyDescent="0.2">
      <c r="A102" s="270" t="s">
        <v>262</v>
      </c>
      <c r="B102" s="239" t="s">
        <v>254</v>
      </c>
      <c r="C102" s="273"/>
      <c r="D102" s="76"/>
      <c r="E102" s="145"/>
      <c r="F102" s="184"/>
      <c r="G102" s="184"/>
      <c r="H102" s="184"/>
    </row>
    <row r="103" spans="1:13" ht="43.5" customHeight="1" x14ac:dyDescent="0.2">
      <c r="A103" s="270" t="s">
        <v>263</v>
      </c>
      <c r="B103" s="144" t="s">
        <v>255</v>
      </c>
      <c r="C103" s="270" t="s">
        <v>349</v>
      </c>
      <c r="D103" s="271" t="s">
        <v>26</v>
      </c>
      <c r="E103" s="145">
        <v>614.04</v>
      </c>
      <c r="F103" s="184"/>
      <c r="G103" s="184"/>
      <c r="H103" s="184"/>
    </row>
    <row r="104" spans="1:13" ht="42" customHeight="1" x14ac:dyDescent="0.2">
      <c r="A104" s="270" t="s">
        <v>264</v>
      </c>
      <c r="B104" s="144" t="s">
        <v>256</v>
      </c>
      <c r="C104" s="270" t="s">
        <v>350</v>
      </c>
      <c r="D104" s="271" t="s">
        <v>26</v>
      </c>
      <c r="E104" s="145">
        <v>12.280799999999999</v>
      </c>
      <c r="F104" s="184"/>
      <c r="G104" s="184"/>
      <c r="H104" s="184"/>
    </row>
    <row r="105" spans="1:13" ht="42.75" customHeight="1" x14ac:dyDescent="0.2">
      <c r="A105" s="270" t="s">
        <v>265</v>
      </c>
      <c r="B105" s="144" t="s">
        <v>257</v>
      </c>
      <c r="C105" s="270" t="s">
        <v>351</v>
      </c>
      <c r="D105" s="271" t="s">
        <v>42</v>
      </c>
      <c r="E105" s="145">
        <v>49.123199999999997</v>
      </c>
      <c r="F105" s="184"/>
      <c r="G105" s="184"/>
      <c r="H105" s="184"/>
    </row>
    <row r="106" spans="1:13" x14ac:dyDescent="0.2">
      <c r="A106" s="80" t="s">
        <v>20</v>
      </c>
      <c r="B106" s="503" t="s">
        <v>283</v>
      </c>
      <c r="C106" s="504"/>
      <c r="D106" s="504"/>
      <c r="E106" s="504"/>
      <c r="F106" s="190"/>
      <c r="G106" s="190"/>
      <c r="H106" s="191"/>
    </row>
    <row r="107" spans="1:13" x14ac:dyDescent="0.2">
      <c r="A107" s="79" t="s">
        <v>95</v>
      </c>
      <c r="B107" s="81" t="s">
        <v>19</v>
      </c>
      <c r="C107" s="82"/>
      <c r="D107" s="76"/>
      <c r="E107" s="77"/>
      <c r="F107" s="184"/>
      <c r="G107" s="184"/>
      <c r="H107" s="184"/>
    </row>
    <row r="108" spans="1:13" ht="25.5" x14ac:dyDescent="0.2">
      <c r="A108" s="79" t="s">
        <v>33</v>
      </c>
      <c r="B108" s="268" t="s">
        <v>198</v>
      </c>
      <c r="C108" s="270" t="s">
        <v>352</v>
      </c>
      <c r="D108" s="83" t="s">
        <v>42</v>
      </c>
      <c r="E108" s="77">
        <v>62.94</v>
      </c>
      <c r="F108" s="184"/>
      <c r="G108" s="184"/>
      <c r="H108" s="184"/>
    </row>
    <row r="109" spans="1:13" ht="36" customHeight="1" x14ac:dyDescent="0.2">
      <c r="A109" s="79" t="s">
        <v>34</v>
      </c>
      <c r="B109" s="268" t="s">
        <v>200</v>
      </c>
      <c r="C109" s="274" t="s">
        <v>353</v>
      </c>
      <c r="D109" s="83" t="s">
        <v>43</v>
      </c>
      <c r="E109" s="77">
        <v>503.52</v>
      </c>
      <c r="F109" s="184"/>
      <c r="G109" s="184"/>
      <c r="H109" s="187"/>
      <c r="I109" s="84"/>
      <c r="J109" s="84"/>
    </row>
    <row r="110" spans="1:13" ht="39.75" customHeight="1" x14ac:dyDescent="0.2">
      <c r="A110" s="79" t="s">
        <v>35</v>
      </c>
      <c r="B110" s="268" t="s">
        <v>199</v>
      </c>
      <c r="C110" s="270" t="s">
        <v>354</v>
      </c>
      <c r="D110" s="76" t="s">
        <v>26</v>
      </c>
      <c r="E110" s="77">
        <v>419.63</v>
      </c>
      <c r="F110" s="184"/>
      <c r="G110" s="184"/>
      <c r="H110" s="187"/>
      <c r="I110" s="85"/>
      <c r="J110" s="84"/>
    </row>
    <row r="111" spans="1:13" ht="39.75" customHeight="1" x14ac:dyDescent="0.2">
      <c r="A111" s="79" t="s">
        <v>36</v>
      </c>
      <c r="B111" s="265" t="s">
        <v>202</v>
      </c>
      <c r="C111" s="270" t="s">
        <v>352</v>
      </c>
      <c r="D111" s="83" t="s">
        <v>42</v>
      </c>
      <c r="E111" s="77">
        <v>62.94</v>
      </c>
      <c r="G111" s="184"/>
      <c r="H111" s="184"/>
    </row>
    <row r="112" spans="1:13" ht="38.25" x14ac:dyDescent="0.2">
      <c r="A112" s="79" t="s">
        <v>37</v>
      </c>
      <c r="B112" s="268" t="s">
        <v>200</v>
      </c>
      <c r="C112" s="270" t="s">
        <v>355</v>
      </c>
      <c r="D112" s="83" t="s">
        <v>43</v>
      </c>
      <c r="E112" s="246">
        <v>742.69</v>
      </c>
      <c r="F112" s="184"/>
      <c r="G112" s="184"/>
      <c r="H112" s="184"/>
      <c r="M112" s="16"/>
    </row>
    <row r="113" spans="1:12" ht="51" x14ac:dyDescent="0.2">
      <c r="A113" s="79" t="s">
        <v>38</v>
      </c>
      <c r="B113" s="268" t="s">
        <v>201</v>
      </c>
      <c r="C113" s="270" t="s">
        <v>356</v>
      </c>
      <c r="D113" s="86" t="s">
        <v>42</v>
      </c>
      <c r="E113" s="87">
        <v>62.94</v>
      </c>
      <c r="F113" s="184"/>
      <c r="G113" s="188"/>
      <c r="H113" s="184"/>
      <c r="J113" s="89" t="s">
        <v>99</v>
      </c>
      <c r="K113" s="90"/>
      <c r="L113" s="276">
        <f>'Memoria de calculo 1'!E80</f>
        <v>336.4</v>
      </c>
    </row>
    <row r="114" spans="1:12" s="163" customFormat="1" ht="38.25" x14ac:dyDescent="0.2">
      <c r="A114" s="79" t="s">
        <v>39</v>
      </c>
      <c r="B114" s="277" t="s">
        <v>144</v>
      </c>
      <c r="C114" s="270" t="s">
        <v>357</v>
      </c>
      <c r="D114" s="76" t="s">
        <v>26</v>
      </c>
      <c r="E114" s="77">
        <v>407.29</v>
      </c>
      <c r="F114" s="189"/>
      <c r="G114" s="189"/>
      <c r="H114" s="189"/>
      <c r="J114" s="164" t="s">
        <v>96</v>
      </c>
      <c r="K114" s="165"/>
      <c r="L114" s="276">
        <f>'Memoria de calculo 1'!E81</f>
        <v>296.82</v>
      </c>
    </row>
    <row r="115" spans="1:12" ht="63" customHeight="1" x14ac:dyDescent="0.2">
      <c r="A115" s="79" t="s">
        <v>40</v>
      </c>
      <c r="B115" s="268" t="s">
        <v>250</v>
      </c>
      <c r="C115" s="270" t="s">
        <v>358</v>
      </c>
      <c r="D115" s="91" t="s">
        <v>26</v>
      </c>
      <c r="E115" s="92">
        <v>370.26</v>
      </c>
      <c r="F115" s="184"/>
      <c r="G115" s="184"/>
      <c r="H115" s="184"/>
      <c r="L115" s="276">
        <f>'Memoria de calculo 1'!E82</f>
        <v>326.5</v>
      </c>
    </row>
    <row r="116" spans="1:12" ht="63" customHeight="1" x14ac:dyDescent="0.2">
      <c r="A116" s="79" t="s">
        <v>100</v>
      </c>
      <c r="B116" s="268" t="s">
        <v>209</v>
      </c>
      <c r="C116" s="274" t="s">
        <v>359</v>
      </c>
      <c r="D116" s="76" t="s">
        <v>44</v>
      </c>
      <c r="E116" s="77">
        <v>254.14895999999999</v>
      </c>
      <c r="F116" s="184"/>
      <c r="G116" s="184"/>
      <c r="H116" s="184"/>
      <c r="L116" s="276">
        <f>'Memoria de calculo 1'!E83</f>
        <v>98.94</v>
      </c>
    </row>
    <row r="117" spans="1:12" ht="38.25" x14ac:dyDescent="0.2">
      <c r="A117" s="79" t="s">
        <v>178</v>
      </c>
      <c r="B117" s="268" t="s">
        <v>209</v>
      </c>
      <c r="C117" s="274" t="s">
        <v>360</v>
      </c>
      <c r="D117" s="76" t="s">
        <v>44</v>
      </c>
      <c r="E117" s="77">
        <v>96.267599999999987</v>
      </c>
      <c r="F117" s="184"/>
      <c r="G117" s="184"/>
      <c r="H117" s="184"/>
      <c r="J117" s="74" t="s">
        <v>97</v>
      </c>
      <c r="K117" s="88"/>
      <c r="L117" s="276">
        <f>'Memoria de calculo 1'!E84</f>
        <v>0</v>
      </c>
    </row>
    <row r="118" spans="1:12" ht="60.75" customHeight="1" x14ac:dyDescent="0.2">
      <c r="A118" s="79" t="s">
        <v>179</v>
      </c>
      <c r="B118" s="268" t="s">
        <v>208</v>
      </c>
      <c r="C118" s="270" t="s">
        <v>361</v>
      </c>
      <c r="D118" s="76" t="s">
        <v>42</v>
      </c>
      <c r="E118" s="77">
        <v>11.11</v>
      </c>
      <c r="F118" s="184"/>
      <c r="G118" s="184"/>
      <c r="H118" s="184"/>
      <c r="J118" s="149" t="s">
        <v>170</v>
      </c>
      <c r="L118" s="276"/>
    </row>
    <row r="119" spans="1:12" ht="54.75" customHeight="1" x14ac:dyDescent="0.2">
      <c r="A119" s="79" t="s">
        <v>268</v>
      </c>
      <c r="B119" s="234" t="s">
        <v>258</v>
      </c>
      <c r="C119" s="270" t="s">
        <v>362</v>
      </c>
      <c r="D119" s="83" t="s">
        <v>43</v>
      </c>
      <c r="E119" s="77">
        <v>955.46</v>
      </c>
      <c r="F119" s="184"/>
      <c r="G119" s="184"/>
      <c r="H119" s="184"/>
      <c r="J119" s="149"/>
      <c r="L119" s="73"/>
    </row>
    <row r="120" spans="1:12" ht="72" customHeight="1" x14ac:dyDescent="0.2">
      <c r="A120" s="79" t="s">
        <v>269</v>
      </c>
      <c r="B120" s="234" t="s">
        <v>258</v>
      </c>
      <c r="C120" s="270" t="s">
        <v>363</v>
      </c>
      <c r="D120" s="83" t="s">
        <v>43</v>
      </c>
      <c r="E120" s="77">
        <v>158.59302799999998</v>
      </c>
      <c r="F120" s="184"/>
      <c r="G120" s="184"/>
      <c r="H120" s="184"/>
      <c r="J120" s="149"/>
      <c r="L120" s="73"/>
    </row>
    <row r="121" spans="1:12" ht="15.75" customHeight="1" x14ac:dyDescent="0.2">
      <c r="A121" s="79" t="s">
        <v>45</v>
      </c>
      <c r="B121" s="81" t="s">
        <v>101</v>
      </c>
      <c r="C121" s="82"/>
      <c r="D121" s="76"/>
      <c r="E121" s="272" t="s">
        <v>79</v>
      </c>
      <c r="F121" s="184"/>
      <c r="G121" s="184"/>
      <c r="H121" s="184"/>
    </row>
    <row r="122" spans="1:12" ht="52.5" customHeight="1" x14ac:dyDescent="0.2">
      <c r="A122" s="270" t="s">
        <v>46</v>
      </c>
      <c r="B122" s="265" t="s">
        <v>252</v>
      </c>
      <c r="C122" s="273" t="s">
        <v>364</v>
      </c>
      <c r="D122" s="76" t="s">
        <v>47</v>
      </c>
      <c r="E122" s="145">
        <v>123.41</v>
      </c>
      <c r="F122" s="184"/>
      <c r="G122" s="184"/>
      <c r="H122" s="184"/>
    </row>
    <row r="123" spans="1:12" ht="22.5" customHeight="1" x14ac:dyDescent="0.2">
      <c r="A123" s="270" t="s">
        <v>261</v>
      </c>
      <c r="B123" s="239" t="s">
        <v>253</v>
      </c>
      <c r="C123" s="273"/>
      <c r="D123" s="76"/>
      <c r="E123" s="145"/>
      <c r="F123" s="184"/>
      <c r="G123" s="184"/>
      <c r="H123" s="184"/>
    </row>
    <row r="124" spans="1:12" ht="43.5" customHeight="1" x14ac:dyDescent="0.2">
      <c r="A124" s="270" t="s">
        <v>266</v>
      </c>
      <c r="B124" s="234" t="s">
        <v>259</v>
      </c>
      <c r="C124" s="273" t="s">
        <v>276</v>
      </c>
      <c r="D124" s="271" t="s">
        <v>26</v>
      </c>
      <c r="E124" s="145">
        <v>48</v>
      </c>
      <c r="F124" s="184">
        <v>2</v>
      </c>
      <c r="G124" s="184"/>
      <c r="H124" s="184"/>
    </row>
    <row r="125" spans="1:12" ht="36" customHeight="1" x14ac:dyDescent="0.2">
      <c r="A125" s="270" t="s">
        <v>267</v>
      </c>
      <c r="B125" s="234" t="s">
        <v>260</v>
      </c>
      <c r="C125" s="273" t="s">
        <v>270</v>
      </c>
      <c r="D125" s="271" t="s">
        <v>25</v>
      </c>
      <c r="E125" s="145">
        <v>1</v>
      </c>
      <c r="F125" s="184"/>
      <c r="G125" s="184"/>
      <c r="H125" s="184"/>
    </row>
    <row r="126" spans="1:12" ht="16.5" customHeight="1" x14ac:dyDescent="0.2">
      <c r="A126" s="270" t="s">
        <v>262</v>
      </c>
      <c r="B126" s="239" t="s">
        <v>254</v>
      </c>
      <c r="C126" s="273"/>
      <c r="D126" s="76"/>
      <c r="E126" s="145"/>
      <c r="F126" s="184"/>
      <c r="G126" s="184"/>
      <c r="H126" s="184"/>
    </row>
    <row r="127" spans="1:12" ht="43.5" customHeight="1" x14ac:dyDescent="0.2">
      <c r="A127" s="270" t="s">
        <v>263</v>
      </c>
      <c r="B127" s="144" t="s">
        <v>255</v>
      </c>
      <c r="C127" s="270" t="s">
        <v>365</v>
      </c>
      <c r="D127" s="271" t="s">
        <v>26</v>
      </c>
      <c r="E127" s="145">
        <v>173.88</v>
      </c>
      <c r="F127" s="184"/>
      <c r="G127" s="184"/>
      <c r="H127" s="184"/>
    </row>
    <row r="128" spans="1:12" ht="42" customHeight="1" x14ac:dyDescent="0.2">
      <c r="A128" s="270" t="s">
        <v>264</v>
      </c>
      <c r="B128" s="144" t="s">
        <v>256</v>
      </c>
      <c r="C128" s="270" t="s">
        <v>366</v>
      </c>
      <c r="D128" s="271" t="s">
        <v>26</v>
      </c>
      <c r="E128" s="145">
        <v>3.4775999999999998</v>
      </c>
      <c r="F128" s="184"/>
      <c r="G128" s="184"/>
      <c r="H128" s="184"/>
    </row>
    <row r="129" spans="1:8" ht="42.75" customHeight="1" x14ac:dyDescent="0.2">
      <c r="A129" s="270" t="s">
        <v>265</v>
      </c>
      <c r="B129" s="144" t="s">
        <v>257</v>
      </c>
      <c r="C129" s="270" t="s">
        <v>367</v>
      </c>
      <c r="D129" s="271" t="s">
        <v>42</v>
      </c>
      <c r="E129" s="145">
        <v>13.910399999999999</v>
      </c>
      <c r="F129" s="184"/>
      <c r="G129" s="184"/>
      <c r="H129" s="184"/>
    </row>
    <row r="130" spans="1:8" x14ac:dyDescent="0.2">
      <c r="A130" s="280"/>
      <c r="B130" s="280"/>
      <c r="C130" s="280"/>
      <c r="D130" s="280"/>
      <c r="E130" s="93"/>
    </row>
    <row r="131" spans="1:8" x14ac:dyDescent="0.2">
      <c r="A131" s="508" t="s">
        <v>287</v>
      </c>
      <c r="B131" s="508"/>
      <c r="C131" s="508"/>
      <c r="D131" s="508"/>
      <c r="E131" s="508"/>
    </row>
    <row r="132" spans="1:8" x14ac:dyDescent="0.2">
      <c r="A132" s="94"/>
      <c r="B132" s="94"/>
      <c r="C132" s="281"/>
      <c r="D132" s="95"/>
      <c r="E132" s="96"/>
    </row>
    <row r="133" spans="1:8" ht="4.5" customHeight="1" x14ac:dyDescent="0.2">
      <c r="A133" s="94"/>
      <c r="B133" s="94"/>
      <c r="C133" s="281"/>
      <c r="D133" s="95"/>
      <c r="E133" s="96"/>
    </row>
    <row r="134" spans="1:8" x14ac:dyDescent="0.2">
      <c r="A134" s="511" t="s">
        <v>103</v>
      </c>
      <c r="B134" s="511"/>
      <c r="C134" s="511"/>
      <c r="D134" s="511"/>
      <c r="E134" s="511"/>
    </row>
    <row r="135" spans="1:8" x14ac:dyDescent="0.2">
      <c r="A135" s="514" t="s">
        <v>284</v>
      </c>
      <c r="B135" s="514"/>
      <c r="C135" s="514"/>
      <c r="D135" s="514"/>
      <c r="E135" s="514"/>
    </row>
    <row r="136" spans="1:8" x14ac:dyDescent="0.2">
      <c r="A136" s="418" t="s">
        <v>86</v>
      </c>
      <c r="B136" s="418"/>
      <c r="C136" s="418"/>
      <c r="D136" s="418"/>
      <c r="E136" s="418"/>
    </row>
    <row r="137" spans="1:8" x14ac:dyDescent="0.2">
      <c r="A137" s="418" t="s">
        <v>285</v>
      </c>
      <c r="B137" s="418"/>
      <c r="C137" s="418"/>
      <c r="D137" s="418"/>
      <c r="E137" s="418"/>
    </row>
    <row r="138" spans="1:8" x14ac:dyDescent="0.2">
      <c r="A138" s="506"/>
      <c r="B138" s="506"/>
      <c r="C138" s="97"/>
      <c r="D138" s="506"/>
      <c r="E138" s="506"/>
    </row>
    <row r="140" spans="1:8" x14ac:dyDescent="0.2">
      <c r="A140" s="98"/>
      <c r="B140" s="98"/>
      <c r="C140" s="98"/>
      <c r="D140" s="98"/>
      <c r="E140" s="99"/>
    </row>
  </sheetData>
  <mergeCells count="4106">
    <mergeCell ref="A138:B138"/>
    <mergeCell ref="D138:E138"/>
    <mergeCell ref="B106:E106"/>
    <mergeCell ref="A131:E131"/>
    <mergeCell ref="A134:E134"/>
    <mergeCell ref="A135:E135"/>
    <mergeCell ref="A136:E136"/>
    <mergeCell ref="A137:E137"/>
    <mergeCell ref="XEW9:XEW12"/>
    <mergeCell ref="XFA9:XFA12"/>
    <mergeCell ref="B10:E10"/>
    <mergeCell ref="B34:E34"/>
    <mergeCell ref="B58:E58"/>
    <mergeCell ref="B82:E82"/>
    <mergeCell ref="XDY9:XDY12"/>
    <mergeCell ref="XEC9:XEC12"/>
    <mergeCell ref="XEG9:XEG12"/>
    <mergeCell ref="XEK9:XEK12"/>
    <mergeCell ref="XEO9:XEO12"/>
    <mergeCell ref="XES9:XES12"/>
    <mergeCell ref="XDA9:XDA12"/>
    <mergeCell ref="XDE9:XDE12"/>
    <mergeCell ref="XDI9:XDI12"/>
    <mergeCell ref="XDM9:XDM12"/>
    <mergeCell ref="XDQ9:XDQ12"/>
    <mergeCell ref="XDU9:XDU12"/>
    <mergeCell ref="XCC9:XCC12"/>
    <mergeCell ref="XCG9:XCG12"/>
    <mergeCell ref="XCK9:XCK12"/>
    <mergeCell ref="XCO9:XCO12"/>
    <mergeCell ref="XCS9:XCS12"/>
    <mergeCell ref="XCW9:XCW12"/>
    <mergeCell ref="XBE9:XBE12"/>
    <mergeCell ref="XBI9:XBI12"/>
    <mergeCell ref="XBM9:XBM12"/>
    <mergeCell ref="XBQ9:XBQ12"/>
    <mergeCell ref="XBU9:XBU12"/>
    <mergeCell ref="XBY9:XBY12"/>
    <mergeCell ref="XAG9:XAG12"/>
    <mergeCell ref="XAK9:XAK12"/>
    <mergeCell ref="XAO9:XAO12"/>
    <mergeCell ref="XAS9:XAS12"/>
    <mergeCell ref="XAW9:XAW12"/>
    <mergeCell ref="XBA9:XBA12"/>
    <mergeCell ref="WZI9:WZI12"/>
    <mergeCell ref="WZM9:WZM12"/>
    <mergeCell ref="WZQ9:WZQ12"/>
    <mergeCell ref="WZU9:WZU12"/>
    <mergeCell ref="WZY9:WZY12"/>
    <mergeCell ref="XAC9:XAC12"/>
    <mergeCell ref="WYK9:WYK12"/>
    <mergeCell ref="WYO9:WYO12"/>
    <mergeCell ref="WYS9:WYS12"/>
    <mergeCell ref="WYW9:WYW12"/>
    <mergeCell ref="WZA9:WZA12"/>
    <mergeCell ref="WZE9:WZE12"/>
    <mergeCell ref="WXM9:WXM12"/>
    <mergeCell ref="WXQ9:WXQ12"/>
    <mergeCell ref="WXU9:WXU12"/>
    <mergeCell ref="WXY9:WXY12"/>
    <mergeCell ref="WYC9:WYC12"/>
    <mergeCell ref="WYG9:WYG12"/>
    <mergeCell ref="WWO9:WWO12"/>
    <mergeCell ref="WWS9:WWS12"/>
    <mergeCell ref="WWW9:WWW12"/>
    <mergeCell ref="WXA9:WXA12"/>
    <mergeCell ref="WXE9:WXE12"/>
    <mergeCell ref="WXI9:WXI12"/>
    <mergeCell ref="WVQ9:WVQ12"/>
    <mergeCell ref="WVU9:WVU12"/>
    <mergeCell ref="WVY9:WVY12"/>
    <mergeCell ref="WWC9:WWC12"/>
    <mergeCell ref="WWG9:WWG12"/>
    <mergeCell ref="WWK9:WWK12"/>
    <mergeCell ref="WUS9:WUS12"/>
    <mergeCell ref="WUW9:WUW12"/>
    <mergeCell ref="WVA9:WVA12"/>
    <mergeCell ref="WVE9:WVE12"/>
    <mergeCell ref="WVI9:WVI12"/>
    <mergeCell ref="WVM9:WVM12"/>
    <mergeCell ref="WTU9:WTU12"/>
    <mergeCell ref="WTY9:WTY12"/>
    <mergeCell ref="WUC9:WUC12"/>
    <mergeCell ref="WUG9:WUG12"/>
    <mergeCell ref="WUK9:WUK12"/>
    <mergeCell ref="WUO9:WUO12"/>
    <mergeCell ref="WSW9:WSW12"/>
    <mergeCell ref="WTA9:WTA12"/>
    <mergeCell ref="WTE9:WTE12"/>
    <mergeCell ref="WTI9:WTI12"/>
    <mergeCell ref="WTM9:WTM12"/>
    <mergeCell ref="WTQ9:WTQ12"/>
    <mergeCell ref="WRY9:WRY12"/>
    <mergeCell ref="WSC9:WSC12"/>
    <mergeCell ref="WSG9:WSG12"/>
    <mergeCell ref="WSK9:WSK12"/>
    <mergeCell ref="WSO9:WSO12"/>
    <mergeCell ref="WSS9:WSS12"/>
    <mergeCell ref="WRA9:WRA12"/>
    <mergeCell ref="WRE9:WRE12"/>
    <mergeCell ref="WRI9:WRI12"/>
    <mergeCell ref="WRM9:WRM12"/>
    <mergeCell ref="WRQ9:WRQ12"/>
    <mergeCell ref="WRU9:WRU12"/>
    <mergeCell ref="WQC9:WQC12"/>
    <mergeCell ref="WQG9:WQG12"/>
    <mergeCell ref="WQK9:WQK12"/>
    <mergeCell ref="WQO9:WQO12"/>
    <mergeCell ref="WQS9:WQS12"/>
    <mergeCell ref="WQW9:WQW12"/>
    <mergeCell ref="WPE9:WPE12"/>
    <mergeCell ref="WPI9:WPI12"/>
    <mergeCell ref="WPM9:WPM12"/>
    <mergeCell ref="WPQ9:WPQ12"/>
    <mergeCell ref="WPU9:WPU12"/>
    <mergeCell ref="WPY9:WPY12"/>
    <mergeCell ref="WOG9:WOG12"/>
    <mergeCell ref="WOK9:WOK12"/>
    <mergeCell ref="WOO9:WOO12"/>
    <mergeCell ref="WOS9:WOS12"/>
    <mergeCell ref="WOW9:WOW12"/>
    <mergeCell ref="WPA9:WPA12"/>
    <mergeCell ref="WNI9:WNI12"/>
    <mergeCell ref="WNM9:WNM12"/>
    <mergeCell ref="WNQ9:WNQ12"/>
    <mergeCell ref="WNU9:WNU12"/>
    <mergeCell ref="WNY9:WNY12"/>
    <mergeCell ref="WOC9:WOC12"/>
    <mergeCell ref="WMK9:WMK12"/>
    <mergeCell ref="WMO9:WMO12"/>
    <mergeCell ref="WMS9:WMS12"/>
    <mergeCell ref="WMW9:WMW12"/>
    <mergeCell ref="WNA9:WNA12"/>
    <mergeCell ref="WNE9:WNE12"/>
    <mergeCell ref="WLM9:WLM12"/>
    <mergeCell ref="WLQ9:WLQ12"/>
    <mergeCell ref="WLU9:WLU12"/>
    <mergeCell ref="WLY9:WLY12"/>
    <mergeCell ref="WMC9:WMC12"/>
    <mergeCell ref="WMG9:WMG12"/>
    <mergeCell ref="WKO9:WKO12"/>
    <mergeCell ref="WKS9:WKS12"/>
    <mergeCell ref="WKW9:WKW12"/>
    <mergeCell ref="WLA9:WLA12"/>
    <mergeCell ref="WLE9:WLE12"/>
    <mergeCell ref="WLI9:WLI12"/>
    <mergeCell ref="WJQ9:WJQ12"/>
    <mergeCell ref="WJU9:WJU12"/>
    <mergeCell ref="WJY9:WJY12"/>
    <mergeCell ref="WKC9:WKC12"/>
    <mergeCell ref="WKG9:WKG12"/>
    <mergeCell ref="WKK9:WKK12"/>
    <mergeCell ref="WIS9:WIS12"/>
    <mergeCell ref="WIW9:WIW12"/>
    <mergeCell ref="WJA9:WJA12"/>
    <mergeCell ref="WJE9:WJE12"/>
    <mergeCell ref="WJI9:WJI12"/>
    <mergeCell ref="WJM9:WJM12"/>
    <mergeCell ref="WHU9:WHU12"/>
    <mergeCell ref="WHY9:WHY12"/>
    <mergeCell ref="WIC9:WIC12"/>
    <mergeCell ref="WIG9:WIG12"/>
    <mergeCell ref="WIK9:WIK12"/>
    <mergeCell ref="WIO9:WIO12"/>
    <mergeCell ref="WGW9:WGW12"/>
    <mergeCell ref="WHA9:WHA12"/>
    <mergeCell ref="WHE9:WHE12"/>
    <mergeCell ref="WHI9:WHI12"/>
    <mergeCell ref="WHM9:WHM12"/>
    <mergeCell ref="WHQ9:WHQ12"/>
    <mergeCell ref="WFY9:WFY12"/>
    <mergeCell ref="WGC9:WGC12"/>
    <mergeCell ref="WGG9:WGG12"/>
    <mergeCell ref="WGK9:WGK12"/>
    <mergeCell ref="WGO9:WGO12"/>
    <mergeCell ref="WGS9:WGS12"/>
    <mergeCell ref="WFA9:WFA12"/>
    <mergeCell ref="WFE9:WFE12"/>
    <mergeCell ref="WFI9:WFI12"/>
    <mergeCell ref="WFM9:WFM12"/>
    <mergeCell ref="WFQ9:WFQ12"/>
    <mergeCell ref="WFU9:WFU12"/>
    <mergeCell ref="WEC9:WEC12"/>
    <mergeCell ref="WEG9:WEG12"/>
    <mergeCell ref="WEK9:WEK12"/>
    <mergeCell ref="WEO9:WEO12"/>
    <mergeCell ref="WES9:WES12"/>
    <mergeCell ref="WEW9:WEW12"/>
    <mergeCell ref="WDE9:WDE12"/>
    <mergeCell ref="WDI9:WDI12"/>
    <mergeCell ref="WDM9:WDM12"/>
    <mergeCell ref="WDQ9:WDQ12"/>
    <mergeCell ref="WDU9:WDU12"/>
    <mergeCell ref="WDY9:WDY12"/>
    <mergeCell ref="WCG9:WCG12"/>
    <mergeCell ref="WCK9:WCK12"/>
    <mergeCell ref="WCO9:WCO12"/>
    <mergeCell ref="WCS9:WCS12"/>
    <mergeCell ref="WCW9:WCW12"/>
    <mergeCell ref="WDA9:WDA12"/>
    <mergeCell ref="WBI9:WBI12"/>
    <mergeCell ref="WBM9:WBM12"/>
    <mergeCell ref="WBQ9:WBQ12"/>
    <mergeCell ref="WBU9:WBU12"/>
    <mergeCell ref="WBY9:WBY12"/>
    <mergeCell ref="WCC9:WCC12"/>
    <mergeCell ref="WAK9:WAK12"/>
    <mergeCell ref="WAO9:WAO12"/>
    <mergeCell ref="WAS9:WAS12"/>
    <mergeCell ref="WAW9:WAW12"/>
    <mergeCell ref="WBA9:WBA12"/>
    <mergeCell ref="WBE9:WBE12"/>
    <mergeCell ref="VZM9:VZM12"/>
    <mergeCell ref="VZQ9:VZQ12"/>
    <mergeCell ref="VZU9:VZU12"/>
    <mergeCell ref="VZY9:VZY12"/>
    <mergeCell ref="WAC9:WAC12"/>
    <mergeCell ref="WAG9:WAG12"/>
    <mergeCell ref="VYO9:VYO12"/>
    <mergeCell ref="VYS9:VYS12"/>
    <mergeCell ref="VYW9:VYW12"/>
    <mergeCell ref="VZA9:VZA12"/>
    <mergeCell ref="VZE9:VZE12"/>
    <mergeCell ref="VZI9:VZI12"/>
    <mergeCell ref="VXQ9:VXQ12"/>
    <mergeCell ref="VXU9:VXU12"/>
    <mergeCell ref="VXY9:VXY12"/>
    <mergeCell ref="VYC9:VYC12"/>
    <mergeCell ref="VYG9:VYG12"/>
    <mergeCell ref="VYK9:VYK12"/>
    <mergeCell ref="VWS9:VWS12"/>
    <mergeCell ref="VWW9:VWW12"/>
    <mergeCell ref="VXA9:VXA12"/>
    <mergeCell ref="VXE9:VXE12"/>
    <mergeCell ref="VXI9:VXI12"/>
    <mergeCell ref="VXM9:VXM12"/>
    <mergeCell ref="VVU9:VVU12"/>
    <mergeCell ref="VVY9:VVY12"/>
    <mergeCell ref="VWC9:VWC12"/>
    <mergeCell ref="VWG9:VWG12"/>
    <mergeCell ref="VWK9:VWK12"/>
    <mergeCell ref="VWO9:VWO12"/>
    <mergeCell ref="VUW9:VUW12"/>
    <mergeCell ref="VVA9:VVA12"/>
    <mergeCell ref="VVE9:VVE12"/>
    <mergeCell ref="VVI9:VVI12"/>
    <mergeCell ref="VVM9:VVM12"/>
    <mergeCell ref="VVQ9:VVQ12"/>
    <mergeCell ref="VTY9:VTY12"/>
    <mergeCell ref="VUC9:VUC12"/>
    <mergeCell ref="VUG9:VUG12"/>
    <mergeCell ref="VUK9:VUK12"/>
    <mergeCell ref="VUO9:VUO12"/>
    <mergeCell ref="VUS9:VUS12"/>
    <mergeCell ref="VTA9:VTA12"/>
    <mergeCell ref="VTE9:VTE12"/>
    <mergeCell ref="VTI9:VTI12"/>
    <mergeCell ref="VTM9:VTM12"/>
    <mergeCell ref="VTQ9:VTQ12"/>
    <mergeCell ref="VTU9:VTU12"/>
    <mergeCell ref="VSC9:VSC12"/>
    <mergeCell ref="VSG9:VSG12"/>
    <mergeCell ref="VSK9:VSK12"/>
    <mergeCell ref="VSO9:VSO12"/>
    <mergeCell ref="VSS9:VSS12"/>
    <mergeCell ref="VSW9:VSW12"/>
    <mergeCell ref="VRE9:VRE12"/>
    <mergeCell ref="VRI9:VRI12"/>
    <mergeCell ref="VRM9:VRM12"/>
    <mergeCell ref="VRQ9:VRQ12"/>
    <mergeCell ref="VRU9:VRU12"/>
    <mergeCell ref="VRY9:VRY12"/>
    <mergeCell ref="VQG9:VQG12"/>
    <mergeCell ref="VQK9:VQK12"/>
    <mergeCell ref="VQO9:VQO12"/>
    <mergeCell ref="VQS9:VQS12"/>
    <mergeCell ref="VQW9:VQW12"/>
    <mergeCell ref="VRA9:VRA12"/>
    <mergeCell ref="VPI9:VPI12"/>
    <mergeCell ref="VPM9:VPM12"/>
    <mergeCell ref="VPQ9:VPQ12"/>
    <mergeCell ref="VPU9:VPU12"/>
    <mergeCell ref="VPY9:VPY12"/>
    <mergeCell ref="VQC9:VQC12"/>
    <mergeCell ref="VOK9:VOK12"/>
    <mergeCell ref="VOO9:VOO12"/>
    <mergeCell ref="VOS9:VOS12"/>
    <mergeCell ref="VOW9:VOW12"/>
    <mergeCell ref="VPA9:VPA12"/>
    <mergeCell ref="VPE9:VPE12"/>
    <mergeCell ref="VNM9:VNM12"/>
    <mergeCell ref="VNQ9:VNQ12"/>
    <mergeCell ref="VNU9:VNU12"/>
    <mergeCell ref="VNY9:VNY12"/>
    <mergeCell ref="VOC9:VOC12"/>
    <mergeCell ref="VOG9:VOG12"/>
    <mergeCell ref="VMO9:VMO12"/>
    <mergeCell ref="VMS9:VMS12"/>
    <mergeCell ref="VMW9:VMW12"/>
    <mergeCell ref="VNA9:VNA12"/>
    <mergeCell ref="VNE9:VNE12"/>
    <mergeCell ref="VNI9:VNI12"/>
    <mergeCell ref="VLQ9:VLQ12"/>
    <mergeCell ref="VLU9:VLU12"/>
    <mergeCell ref="VLY9:VLY12"/>
    <mergeCell ref="VMC9:VMC12"/>
    <mergeCell ref="VMG9:VMG12"/>
    <mergeCell ref="VMK9:VMK12"/>
    <mergeCell ref="VKS9:VKS12"/>
    <mergeCell ref="VKW9:VKW12"/>
    <mergeCell ref="VLA9:VLA12"/>
    <mergeCell ref="VLE9:VLE12"/>
    <mergeCell ref="VLI9:VLI12"/>
    <mergeCell ref="VLM9:VLM12"/>
    <mergeCell ref="VJU9:VJU12"/>
    <mergeCell ref="VJY9:VJY12"/>
    <mergeCell ref="VKC9:VKC12"/>
    <mergeCell ref="VKG9:VKG12"/>
    <mergeCell ref="VKK9:VKK12"/>
    <mergeCell ref="VKO9:VKO12"/>
    <mergeCell ref="VIW9:VIW12"/>
    <mergeCell ref="VJA9:VJA12"/>
    <mergeCell ref="VJE9:VJE12"/>
    <mergeCell ref="VJI9:VJI12"/>
    <mergeCell ref="VJM9:VJM12"/>
    <mergeCell ref="VJQ9:VJQ12"/>
    <mergeCell ref="VHY9:VHY12"/>
    <mergeCell ref="VIC9:VIC12"/>
    <mergeCell ref="VIG9:VIG12"/>
    <mergeCell ref="VIK9:VIK12"/>
    <mergeCell ref="VIO9:VIO12"/>
    <mergeCell ref="VIS9:VIS12"/>
    <mergeCell ref="VHA9:VHA12"/>
    <mergeCell ref="VHE9:VHE12"/>
    <mergeCell ref="VHI9:VHI12"/>
    <mergeCell ref="VHM9:VHM12"/>
    <mergeCell ref="VHQ9:VHQ12"/>
    <mergeCell ref="VHU9:VHU12"/>
    <mergeCell ref="VGC9:VGC12"/>
    <mergeCell ref="VGG9:VGG12"/>
    <mergeCell ref="VGK9:VGK12"/>
    <mergeCell ref="VGO9:VGO12"/>
    <mergeCell ref="VGS9:VGS12"/>
    <mergeCell ref="VGW9:VGW12"/>
    <mergeCell ref="VFE9:VFE12"/>
    <mergeCell ref="VFI9:VFI12"/>
    <mergeCell ref="VFM9:VFM12"/>
    <mergeCell ref="VFQ9:VFQ12"/>
    <mergeCell ref="VFU9:VFU12"/>
    <mergeCell ref="VFY9:VFY12"/>
    <mergeCell ref="VEG9:VEG12"/>
    <mergeCell ref="VEK9:VEK12"/>
    <mergeCell ref="VEO9:VEO12"/>
    <mergeCell ref="VES9:VES12"/>
    <mergeCell ref="VEW9:VEW12"/>
    <mergeCell ref="VFA9:VFA12"/>
    <mergeCell ref="VDI9:VDI12"/>
    <mergeCell ref="VDM9:VDM12"/>
    <mergeCell ref="VDQ9:VDQ12"/>
    <mergeCell ref="VDU9:VDU12"/>
    <mergeCell ref="VDY9:VDY12"/>
    <mergeCell ref="VEC9:VEC12"/>
    <mergeCell ref="VCK9:VCK12"/>
    <mergeCell ref="VCO9:VCO12"/>
    <mergeCell ref="VCS9:VCS12"/>
    <mergeCell ref="VCW9:VCW12"/>
    <mergeCell ref="VDA9:VDA12"/>
    <mergeCell ref="VDE9:VDE12"/>
    <mergeCell ref="VBM9:VBM12"/>
    <mergeCell ref="VBQ9:VBQ12"/>
    <mergeCell ref="VBU9:VBU12"/>
    <mergeCell ref="VBY9:VBY12"/>
    <mergeCell ref="VCC9:VCC12"/>
    <mergeCell ref="VCG9:VCG12"/>
    <mergeCell ref="VAO9:VAO12"/>
    <mergeCell ref="VAS9:VAS12"/>
    <mergeCell ref="VAW9:VAW12"/>
    <mergeCell ref="VBA9:VBA12"/>
    <mergeCell ref="VBE9:VBE12"/>
    <mergeCell ref="VBI9:VBI12"/>
    <mergeCell ref="UZQ9:UZQ12"/>
    <mergeCell ref="UZU9:UZU12"/>
    <mergeCell ref="UZY9:UZY12"/>
    <mergeCell ref="VAC9:VAC12"/>
    <mergeCell ref="VAG9:VAG12"/>
    <mergeCell ref="VAK9:VAK12"/>
    <mergeCell ref="UYS9:UYS12"/>
    <mergeCell ref="UYW9:UYW12"/>
    <mergeCell ref="UZA9:UZA12"/>
    <mergeCell ref="UZE9:UZE12"/>
    <mergeCell ref="UZI9:UZI12"/>
    <mergeCell ref="UZM9:UZM12"/>
    <mergeCell ref="UXU9:UXU12"/>
    <mergeCell ref="UXY9:UXY12"/>
    <mergeCell ref="UYC9:UYC12"/>
    <mergeCell ref="UYG9:UYG12"/>
    <mergeCell ref="UYK9:UYK12"/>
    <mergeCell ref="UYO9:UYO12"/>
    <mergeCell ref="UWW9:UWW12"/>
    <mergeCell ref="UXA9:UXA12"/>
    <mergeCell ref="UXE9:UXE12"/>
    <mergeCell ref="UXI9:UXI12"/>
    <mergeCell ref="UXM9:UXM12"/>
    <mergeCell ref="UXQ9:UXQ12"/>
    <mergeCell ref="UVY9:UVY12"/>
    <mergeCell ref="UWC9:UWC12"/>
    <mergeCell ref="UWG9:UWG12"/>
    <mergeCell ref="UWK9:UWK12"/>
    <mergeCell ref="UWO9:UWO12"/>
    <mergeCell ref="UWS9:UWS12"/>
    <mergeCell ref="UVA9:UVA12"/>
    <mergeCell ref="UVE9:UVE12"/>
    <mergeCell ref="UVI9:UVI12"/>
    <mergeCell ref="UVM9:UVM12"/>
    <mergeCell ref="UVQ9:UVQ12"/>
    <mergeCell ref="UVU9:UVU12"/>
    <mergeCell ref="UUC9:UUC12"/>
    <mergeCell ref="UUG9:UUG12"/>
    <mergeCell ref="UUK9:UUK12"/>
    <mergeCell ref="UUO9:UUO12"/>
    <mergeCell ref="UUS9:UUS12"/>
    <mergeCell ref="UUW9:UUW12"/>
    <mergeCell ref="UTE9:UTE12"/>
    <mergeCell ref="UTI9:UTI12"/>
    <mergeCell ref="UTM9:UTM12"/>
    <mergeCell ref="UTQ9:UTQ12"/>
    <mergeCell ref="UTU9:UTU12"/>
    <mergeCell ref="UTY9:UTY12"/>
    <mergeCell ref="USG9:USG12"/>
    <mergeCell ref="USK9:USK12"/>
    <mergeCell ref="USO9:USO12"/>
    <mergeCell ref="USS9:USS12"/>
    <mergeCell ref="USW9:USW12"/>
    <mergeCell ref="UTA9:UTA12"/>
    <mergeCell ref="URI9:URI12"/>
    <mergeCell ref="URM9:URM12"/>
    <mergeCell ref="URQ9:URQ12"/>
    <mergeCell ref="URU9:URU12"/>
    <mergeCell ref="URY9:URY12"/>
    <mergeCell ref="USC9:USC12"/>
    <mergeCell ref="UQK9:UQK12"/>
    <mergeCell ref="UQO9:UQO12"/>
    <mergeCell ref="UQS9:UQS12"/>
    <mergeCell ref="UQW9:UQW12"/>
    <mergeCell ref="URA9:URA12"/>
    <mergeCell ref="URE9:URE12"/>
    <mergeCell ref="UPM9:UPM12"/>
    <mergeCell ref="UPQ9:UPQ12"/>
    <mergeCell ref="UPU9:UPU12"/>
    <mergeCell ref="UPY9:UPY12"/>
    <mergeCell ref="UQC9:UQC12"/>
    <mergeCell ref="UQG9:UQG12"/>
    <mergeCell ref="UOO9:UOO12"/>
    <mergeCell ref="UOS9:UOS12"/>
    <mergeCell ref="UOW9:UOW12"/>
    <mergeCell ref="UPA9:UPA12"/>
    <mergeCell ref="UPE9:UPE12"/>
    <mergeCell ref="UPI9:UPI12"/>
    <mergeCell ref="UNQ9:UNQ12"/>
    <mergeCell ref="UNU9:UNU12"/>
    <mergeCell ref="UNY9:UNY12"/>
    <mergeCell ref="UOC9:UOC12"/>
    <mergeCell ref="UOG9:UOG12"/>
    <mergeCell ref="UOK9:UOK12"/>
    <mergeCell ref="UMS9:UMS12"/>
    <mergeCell ref="UMW9:UMW12"/>
    <mergeCell ref="UNA9:UNA12"/>
    <mergeCell ref="UNE9:UNE12"/>
    <mergeCell ref="UNI9:UNI12"/>
    <mergeCell ref="UNM9:UNM12"/>
    <mergeCell ref="ULU9:ULU12"/>
    <mergeCell ref="ULY9:ULY12"/>
    <mergeCell ref="UMC9:UMC12"/>
    <mergeCell ref="UMG9:UMG12"/>
    <mergeCell ref="UMK9:UMK12"/>
    <mergeCell ref="UMO9:UMO12"/>
    <mergeCell ref="UKW9:UKW12"/>
    <mergeCell ref="ULA9:ULA12"/>
    <mergeCell ref="ULE9:ULE12"/>
    <mergeCell ref="ULI9:ULI12"/>
    <mergeCell ref="ULM9:ULM12"/>
    <mergeCell ref="ULQ9:ULQ12"/>
    <mergeCell ref="UJY9:UJY12"/>
    <mergeCell ref="UKC9:UKC12"/>
    <mergeCell ref="UKG9:UKG12"/>
    <mergeCell ref="UKK9:UKK12"/>
    <mergeCell ref="UKO9:UKO12"/>
    <mergeCell ref="UKS9:UKS12"/>
    <mergeCell ref="UJA9:UJA12"/>
    <mergeCell ref="UJE9:UJE12"/>
    <mergeCell ref="UJI9:UJI12"/>
    <mergeCell ref="UJM9:UJM12"/>
    <mergeCell ref="UJQ9:UJQ12"/>
    <mergeCell ref="UJU9:UJU12"/>
    <mergeCell ref="UIC9:UIC12"/>
    <mergeCell ref="UIG9:UIG12"/>
    <mergeCell ref="UIK9:UIK12"/>
    <mergeCell ref="UIO9:UIO12"/>
    <mergeCell ref="UIS9:UIS12"/>
    <mergeCell ref="UIW9:UIW12"/>
    <mergeCell ref="UHE9:UHE12"/>
    <mergeCell ref="UHI9:UHI12"/>
    <mergeCell ref="UHM9:UHM12"/>
    <mergeCell ref="UHQ9:UHQ12"/>
    <mergeCell ref="UHU9:UHU12"/>
    <mergeCell ref="UHY9:UHY12"/>
    <mergeCell ref="UGG9:UGG12"/>
    <mergeCell ref="UGK9:UGK12"/>
    <mergeCell ref="UGO9:UGO12"/>
    <mergeCell ref="UGS9:UGS12"/>
    <mergeCell ref="UGW9:UGW12"/>
    <mergeCell ref="UHA9:UHA12"/>
    <mergeCell ref="UFI9:UFI12"/>
    <mergeCell ref="UFM9:UFM12"/>
    <mergeCell ref="UFQ9:UFQ12"/>
    <mergeCell ref="UFU9:UFU12"/>
    <mergeCell ref="UFY9:UFY12"/>
    <mergeCell ref="UGC9:UGC12"/>
    <mergeCell ref="UEK9:UEK12"/>
    <mergeCell ref="UEO9:UEO12"/>
    <mergeCell ref="UES9:UES12"/>
    <mergeCell ref="UEW9:UEW12"/>
    <mergeCell ref="UFA9:UFA12"/>
    <mergeCell ref="UFE9:UFE12"/>
    <mergeCell ref="UDM9:UDM12"/>
    <mergeCell ref="UDQ9:UDQ12"/>
    <mergeCell ref="UDU9:UDU12"/>
    <mergeCell ref="UDY9:UDY12"/>
    <mergeCell ref="UEC9:UEC12"/>
    <mergeCell ref="UEG9:UEG12"/>
    <mergeCell ref="UCO9:UCO12"/>
    <mergeCell ref="UCS9:UCS12"/>
    <mergeCell ref="UCW9:UCW12"/>
    <mergeCell ref="UDA9:UDA12"/>
    <mergeCell ref="UDE9:UDE12"/>
    <mergeCell ref="UDI9:UDI12"/>
    <mergeCell ref="UBQ9:UBQ12"/>
    <mergeCell ref="UBU9:UBU12"/>
    <mergeCell ref="UBY9:UBY12"/>
    <mergeCell ref="UCC9:UCC12"/>
    <mergeCell ref="UCG9:UCG12"/>
    <mergeCell ref="UCK9:UCK12"/>
    <mergeCell ref="UAS9:UAS12"/>
    <mergeCell ref="UAW9:UAW12"/>
    <mergeCell ref="UBA9:UBA12"/>
    <mergeCell ref="UBE9:UBE12"/>
    <mergeCell ref="UBI9:UBI12"/>
    <mergeCell ref="UBM9:UBM12"/>
    <mergeCell ref="TZU9:TZU12"/>
    <mergeCell ref="TZY9:TZY12"/>
    <mergeCell ref="UAC9:UAC12"/>
    <mergeCell ref="UAG9:UAG12"/>
    <mergeCell ref="UAK9:UAK12"/>
    <mergeCell ref="UAO9:UAO12"/>
    <mergeCell ref="TYW9:TYW12"/>
    <mergeCell ref="TZA9:TZA12"/>
    <mergeCell ref="TZE9:TZE12"/>
    <mergeCell ref="TZI9:TZI12"/>
    <mergeCell ref="TZM9:TZM12"/>
    <mergeCell ref="TZQ9:TZQ12"/>
    <mergeCell ref="TXY9:TXY12"/>
    <mergeCell ref="TYC9:TYC12"/>
    <mergeCell ref="TYG9:TYG12"/>
    <mergeCell ref="TYK9:TYK12"/>
    <mergeCell ref="TYO9:TYO12"/>
    <mergeCell ref="TYS9:TYS12"/>
    <mergeCell ref="TXA9:TXA12"/>
    <mergeCell ref="TXE9:TXE12"/>
    <mergeCell ref="TXI9:TXI12"/>
    <mergeCell ref="TXM9:TXM12"/>
    <mergeCell ref="TXQ9:TXQ12"/>
    <mergeCell ref="TXU9:TXU12"/>
    <mergeCell ref="TWC9:TWC12"/>
    <mergeCell ref="TWG9:TWG12"/>
    <mergeCell ref="TWK9:TWK12"/>
    <mergeCell ref="TWO9:TWO12"/>
    <mergeCell ref="TWS9:TWS12"/>
    <mergeCell ref="TWW9:TWW12"/>
    <mergeCell ref="TVE9:TVE12"/>
    <mergeCell ref="TVI9:TVI12"/>
    <mergeCell ref="TVM9:TVM12"/>
    <mergeCell ref="TVQ9:TVQ12"/>
    <mergeCell ref="TVU9:TVU12"/>
    <mergeCell ref="TVY9:TVY12"/>
    <mergeCell ref="TUG9:TUG12"/>
    <mergeCell ref="TUK9:TUK12"/>
    <mergeCell ref="TUO9:TUO12"/>
    <mergeCell ref="TUS9:TUS12"/>
    <mergeCell ref="TUW9:TUW12"/>
    <mergeCell ref="TVA9:TVA12"/>
    <mergeCell ref="TTI9:TTI12"/>
    <mergeCell ref="TTM9:TTM12"/>
    <mergeCell ref="TTQ9:TTQ12"/>
    <mergeCell ref="TTU9:TTU12"/>
    <mergeCell ref="TTY9:TTY12"/>
    <mergeCell ref="TUC9:TUC12"/>
    <mergeCell ref="TSK9:TSK12"/>
    <mergeCell ref="TSO9:TSO12"/>
    <mergeCell ref="TSS9:TSS12"/>
    <mergeCell ref="TSW9:TSW12"/>
    <mergeCell ref="TTA9:TTA12"/>
    <mergeCell ref="TTE9:TTE12"/>
    <mergeCell ref="TRM9:TRM12"/>
    <mergeCell ref="TRQ9:TRQ12"/>
    <mergeCell ref="TRU9:TRU12"/>
    <mergeCell ref="TRY9:TRY12"/>
    <mergeCell ref="TSC9:TSC12"/>
    <mergeCell ref="TSG9:TSG12"/>
    <mergeCell ref="TQO9:TQO12"/>
    <mergeCell ref="TQS9:TQS12"/>
    <mergeCell ref="TQW9:TQW12"/>
    <mergeCell ref="TRA9:TRA12"/>
    <mergeCell ref="TRE9:TRE12"/>
    <mergeCell ref="TRI9:TRI12"/>
    <mergeCell ref="TPQ9:TPQ12"/>
    <mergeCell ref="TPU9:TPU12"/>
    <mergeCell ref="TPY9:TPY12"/>
    <mergeCell ref="TQC9:TQC12"/>
    <mergeCell ref="TQG9:TQG12"/>
    <mergeCell ref="TQK9:TQK12"/>
    <mergeCell ref="TOS9:TOS12"/>
    <mergeCell ref="TOW9:TOW12"/>
    <mergeCell ref="TPA9:TPA12"/>
    <mergeCell ref="TPE9:TPE12"/>
    <mergeCell ref="TPI9:TPI12"/>
    <mergeCell ref="TPM9:TPM12"/>
    <mergeCell ref="TNU9:TNU12"/>
    <mergeCell ref="TNY9:TNY12"/>
    <mergeCell ref="TOC9:TOC12"/>
    <mergeCell ref="TOG9:TOG12"/>
    <mergeCell ref="TOK9:TOK12"/>
    <mergeCell ref="TOO9:TOO12"/>
    <mergeCell ref="TMW9:TMW12"/>
    <mergeCell ref="TNA9:TNA12"/>
    <mergeCell ref="TNE9:TNE12"/>
    <mergeCell ref="TNI9:TNI12"/>
    <mergeCell ref="TNM9:TNM12"/>
    <mergeCell ref="TNQ9:TNQ12"/>
    <mergeCell ref="TLY9:TLY12"/>
    <mergeCell ref="TMC9:TMC12"/>
    <mergeCell ref="TMG9:TMG12"/>
    <mergeCell ref="TMK9:TMK12"/>
    <mergeCell ref="TMO9:TMO12"/>
    <mergeCell ref="TMS9:TMS12"/>
    <mergeCell ref="TLA9:TLA12"/>
    <mergeCell ref="TLE9:TLE12"/>
    <mergeCell ref="TLI9:TLI12"/>
    <mergeCell ref="TLM9:TLM12"/>
    <mergeCell ref="TLQ9:TLQ12"/>
    <mergeCell ref="TLU9:TLU12"/>
    <mergeCell ref="TKC9:TKC12"/>
    <mergeCell ref="TKG9:TKG12"/>
    <mergeCell ref="TKK9:TKK12"/>
    <mergeCell ref="TKO9:TKO12"/>
    <mergeCell ref="TKS9:TKS12"/>
    <mergeCell ref="TKW9:TKW12"/>
    <mergeCell ref="TJE9:TJE12"/>
    <mergeCell ref="TJI9:TJI12"/>
    <mergeCell ref="TJM9:TJM12"/>
    <mergeCell ref="TJQ9:TJQ12"/>
    <mergeCell ref="TJU9:TJU12"/>
    <mergeCell ref="TJY9:TJY12"/>
    <mergeCell ref="TIG9:TIG12"/>
    <mergeCell ref="TIK9:TIK12"/>
    <mergeCell ref="TIO9:TIO12"/>
    <mergeCell ref="TIS9:TIS12"/>
    <mergeCell ref="TIW9:TIW12"/>
    <mergeCell ref="TJA9:TJA12"/>
    <mergeCell ref="THI9:THI12"/>
    <mergeCell ref="THM9:THM12"/>
    <mergeCell ref="THQ9:THQ12"/>
    <mergeCell ref="THU9:THU12"/>
    <mergeCell ref="THY9:THY12"/>
    <mergeCell ref="TIC9:TIC12"/>
    <mergeCell ref="TGK9:TGK12"/>
    <mergeCell ref="TGO9:TGO12"/>
    <mergeCell ref="TGS9:TGS12"/>
    <mergeCell ref="TGW9:TGW12"/>
    <mergeCell ref="THA9:THA12"/>
    <mergeCell ref="THE9:THE12"/>
    <mergeCell ref="TFM9:TFM12"/>
    <mergeCell ref="TFQ9:TFQ12"/>
    <mergeCell ref="TFU9:TFU12"/>
    <mergeCell ref="TFY9:TFY12"/>
    <mergeCell ref="TGC9:TGC12"/>
    <mergeCell ref="TGG9:TGG12"/>
    <mergeCell ref="TEO9:TEO12"/>
    <mergeCell ref="TES9:TES12"/>
    <mergeCell ref="TEW9:TEW12"/>
    <mergeCell ref="TFA9:TFA12"/>
    <mergeCell ref="TFE9:TFE12"/>
    <mergeCell ref="TFI9:TFI12"/>
    <mergeCell ref="TDQ9:TDQ12"/>
    <mergeCell ref="TDU9:TDU12"/>
    <mergeCell ref="TDY9:TDY12"/>
    <mergeCell ref="TEC9:TEC12"/>
    <mergeCell ref="TEG9:TEG12"/>
    <mergeCell ref="TEK9:TEK12"/>
    <mergeCell ref="TCS9:TCS12"/>
    <mergeCell ref="TCW9:TCW12"/>
    <mergeCell ref="TDA9:TDA12"/>
    <mergeCell ref="TDE9:TDE12"/>
    <mergeCell ref="TDI9:TDI12"/>
    <mergeCell ref="TDM9:TDM12"/>
    <mergeCell ref="TBU9:TBU12"/>
    <mergeCell ref="TBY9:TBY12"/>
    <mergeCell ref="TCC9:TCC12"/>
    <mergeCell ref="TCG9:TCG12"/>
    <mergeCell ref="TCK9:TCK12"/>
    <mergeCell ref="TCO9:TCO12"/>
    <mergeCell ref="TAW9:TAW12"/>
    <mergeCell ref="TBA9:TBA12"/>
    <mergeCell ref="TBE9:TBE12"/>
    <mergeCell ref="TBI9:TBI12"/>
    <mergeCell ref="TBM9:TBM12"/>
    <mergeCell ref="TBQ9:TBQ12"/>
    <mergeCell ref="SZY9:SZY12"/>
    <mergeCell ref="TAC9:TAC12"/>
    <mergeCell ref="TAG9:TAG12"/>
    <mergeCell ref="TAK9:TAK12"/>
    <mergeCell ref="TAO9:TAO12"/>
    <mergeCell ref="TAS9:TAS12"/>
    <mergeCell ref="SZA9:SZA12"/>
    <mergeCell ref="SZE9:SZE12"/>
    <mergeCell ref="SZI9:SZI12"/>
    <mergeCell ref="SZM9:SZM12"/>
    <mergeCell ref="SZQ9:SZQ12"/>
    <mergeCell ref="SZU9:SZU12"/>
    <mergeCell ref="SYC9:SYC12"/>
    <mergeCell ref="SYG9:SYG12"/>
    <mergeCell ref="SYK9:SYK12"/>
    <mergeCell ref="SYO9:SYO12"/>
    <mergeCell ref="SYS9:SYS12"/>
    <mergeCell ref="SYW9:SYW12"/>
    <mergeCell ref="SXE9:SXE12"/>
    <mergeCell ref="SXI9:SXI12"/>
    <mergeCell ref="SXM9:SXM12"/>
    <mergeCell ref="SXQ9:SXQ12"/>
    <mergeCell ref="SXU9:SXU12"/>
    <mergeCell ref="SXY9:SXY12"/>
    <mergeCell ref="SWG9:SWG12"/>
    <mergeCell ref="SWK9:SWK12"/>
    <mergeCell ref="SWO9:SWO12"/>
    <mergeCell ref="SWS9:SWS12"/>
    <mergeCell ref="SWW9:SWW12"/>
    <mergeCell ref="SXA9:SXA12"/>
    <mergeCell ref="SVI9:SVI12"/>
    <mergeCell ref="SVM9:SVM12"/>
    <mergeCell ref="SVQ9:SVQ12"/>
    <mergeCell ref="SVU9:SVU12"/>
    <mergeCell ref="SVY9:SVY12"/>
    <mergeCell ref="SWC9:SWC12"/>
    <mergeCell ref="SUK9:SUK12"/>
    <mergeCell ref="SUO9:SUO12"/>
    <mergeCell ref="SUS9:SUS12"/>
    <mergeCell ref="SUW9:SUW12"/>
    <mergeCell ref="SVA9:SVA12"/>
    <mergeCell ref="SVE9:SVE12"/>
    <mergeCell ref="STM9:STM12"/>
    <mergeCell ref="STQ9:STQ12"/>
    <mergeCell ref="STU9:STU12"/>
    <mergeCell ref="STY9:STY12"/>
    <mergeCell ref="SUC9:SUC12"/>
    <mergeCell ref="SUG9:SUG12"/>
    <mergeCell ref="SSO9:SSO12"/>
    <mergeCell ref="SSS9:SSS12"/>
    <mergeCell ref="SSW9:SSW12"/>
    <mergeCell ref="STA9:STA12"/>
    <mergeCell ref="STE9:STE12"/>
    <mergeCell ref="STI9:STI12"/>
    <mergeCell ref="SRQ9:SRQ12"/>
    <mergeCell ref="SRU9:SRU12"/>
    <mergeCell ref="SRY9:SRY12"/>
    <mergeCell ref="SSC9:SSC12"/>
    <mergeCell ref="SSG9:SSG12"/>
    <mergeCell ref="SSK9:SSK12"/>
    <mergeCell ref="SQS9:SQS12"/>
    <mergeCell ref="SQW9:SQW12"/>
    <mergeCell ref="SRA9:SRA12"/>
    <mergeCell ref="SRE9:SRE12"/>
    <mergeCell ref="SRI9:SRI12"/>
    <mergeCell ref="SRM9:SRM12"/>
    <mergeCell ref="SPU9:SPU12"/>
    <mergeCell ref="SPY9:SPY12"/>
    <mergeCell ref="SQC9:SQC12"/>
    <mergeCell ref="SQG9:SQG12"/>
    <mergeCell ref="SQK9:SQK12"/>
    <mergeCell ref="SQO9:SQO12"/>
    <mergeCell ref="SOW9:SOW12"/>
    <mergeCell ref="SPA9:SPA12"/>
    <mergeCell ref="SPE9:SPE12"/>
    <mergeCell ref="SPI9:SPI12"/>
    <mergeCell ref="SPM9:SPM12"/>
    <mergeCell ref="SPQ9:SPQ12"/>
    <mergeCell ref="SNY9:SNY12"/>
    <mergeCell ref="SOC9:SOC12"/>
    <mergeCell ref="SOG9:SOG12"/>
    <mergeCell ref="SOK9:SOK12"/>
    <mergeCell ref="SOO9:SOO12"/>
    <mergeCell ref="SOS9:SOS12"/>
    <mergeCell ref="SNA9:SNA12"/>
    <mergeCell ref="SNE9:SNE12"/>
    <mergeCell ref="SNI9:SNI12"/>
    <mergeCell ref="SNM9:SNM12"/>
    <mergeCell ref="SNQ9:SNQ12"/>
    <mergeCell ref="SNU9:SNU12"/>
    <mergeCell ref="SMC9:SMC12"/>
    <mergeCell ref="SMG9:SMG12"/>
    <mergeCell ref="SMK9:SMK12"/>
    <mergeCell ref="SMO9:SMO12"/>
    <mergeCell ref="SMS9:SMS12"/>
    <mergeCell ref="SMW9:SMW12"/>
    <mergeCell ref="SLE9:SLE12"/>
    <mergeCell ref="SLI9:SLI12"/>
    <mergeCell ref="SLM9:SLM12"/>
    <mergeCell ref="SLQ9:SLQ12"/>
    <mergeCell ref="SLU9:SLU12"/>
    <mergeCell ref="SLY9:SLY12"/>
    <mergeCell ref="SKG9:SKG12"/>
    <mergeCell ref="SKK9:SKK12"/>
    <mergeCell ref="SKO9:SKO12"/>
    <mergeCell ref="SKS9:SKS12"/>
    <mergeCell ref="SKW9:SKW12"/>
    <mergeCell ref="SLA9:SLA12"/>
    <mergeCell ref="SJI9:SJI12"/>
    <mergeCell ref="SJM9:SJM12"/>
    <mergeCell ref="SJQ9:SJQ12"/>
    <mergeCell ref="SJU9:SJU12"/>
    <mergeCell ref="SJY9:SJY12"/>
    <mergeCell ref="SKC9:SKC12"/>
    <mergeCell ref="SIK9:SIK12"/>
    <mergeCell ref="SIO9:SIO12"/>
    <mergeCell ref="SIS9:SIS12"/>
    <mergeCell ref="SIW9:SIW12"/>
    <mergeCell ref="SJA9:SJA12"/>
    <mergeCell ref="SJE9:SJE12"/>
    <mergeCell ref="SHM9:SHM12"/>
    <mergeCell ref="SHQ9:SHQ12"/>
    <mergeCell ref="SHU9:SHU12"/>
    <mergeCell ref="SHY9:SHY12"/>
    <mergeCell ref="SIC9:SIC12"/>
    <mergeCell ref="SIG9:SIG12"/>
    <mergeCell ref="SGO9:SGO12"/>
    <mergeCell ref="SGS9:SGS12"/>
    <mergeCell ref="SGW9:SGW12"/>
    <mergeCell ref="SHA9:SHA12"/>
    <mergeCell ref="SHE9:SHE12"/>
    <mergeCell ref="SHI9:SHI12"/>
    <mergeCell ref="SFQ9:SFQ12"/>
    <mergeCell ref="SFU9:SFU12"/>
    <mergeCell ref="SFY9:SFY12"/>
    <mergeCell ref="SGC9:SGC12"/>
    <mergeCell ref="SGG9:SGG12"/>
    <mergeCell ref="SGK9:SGK12"/>
    <mergeCell ref="SES9:SES12"/>
    <mergeCell ref="SEW9:SEW12"/>
    <mergeCell ref="SFA9:SFA12"/>
    <mergeCell ref="SFE9:SFE12"/>
    <mergeCell ref="SFI9:SFI12"/>
    <mergeCell ref="SFM9:SFM12"/>
    <mergeCell ref="SDU9:SDU12"/>
    <mergeCell ref="SDY9:SDY12"/>
    <mergeCell ref="SEC9:SEC12"/>
    <mergeCell ref="SEG9:SEG12"/>
    <mergeCell ref="SEK9:SEK12"/>
    <mergeCell ref="SEO9:SEO12"/>
    <mergeCell ref="SCW9:SCW12"/>
    <mergeCell ref="SDA9:SDA12"/>
    <mergeCell ref="SDE9:SDE12"/>
    <mergeCell ref="SDI9:SDI12"/>
    <mergeCell ref="SDM9:SDM12"/>
    <mergeCell ref="SDQ9:SDQ12"/>
    <mergeCell ref="SBY9:SBY12"/>
    <mergeCell ref="SCC9:SCC12"/>
    <mergeCell ref="SCG9:SCG12"/>
    <mergeCell ref="SCK9:SCK12"/>
    <mergeCell ref="SCO9:SCO12"/>
    <mergeCell ref="SCS9:SCS12"/>
    <mergeCell ref="SBA9:SBA12"/>
    <mergeCell ref="SBE9:SBE12"/>
    <mergeCell ref="SBI9:SBI12"/>
    <mergeCell ref="SBM9:SBM12"/>
    <mergeCell ref="SBQ9:SBQ12"/>
    <mergeCell ref="SBU9:SBU12"/>
    <mergeCell ref="SAC9:SAC12"/>
    <mergeCell ref="SAG9:SAG12"/>
    <mergeCell ref="SAK9:SAK12"/>
    <mergeCell ref="SAO9:SAO12"/>
    <mergeCell ref="SAS9:SAS12"/>
    <mergeCell ref="SAW9:SAW12"/>
    <mergeCell ref="RZE9:RZE12"/>
    <mergeCell ref="RZI9:RZI12"/>
    <mergeCell ref="RZM9:RZM12"/>
    <mergeCell ref="RZQ9:RZQ12"/>
    <mergeCell ref="RZU9:RZU12"/>
    <mergeCell ref="RZY9:RZY12"/>
    <mergeCell ref="RYG9:RYG12"/>
    <mergeCell ref="RYK9:RYK12"/>
    <mergeCell ref="RYO9:RYO12"/>
    <mergeCell ref="RYS9:RYS12"/>
    <mergeCell ref="RYW9:RYW12"/>
    <mergeCell ref="RZA9:RZA12"/>
    <mergeCell ref="RXI9:RXI12"/>
    <mergeCell ref="RXM9:RXM12"/>
    <mergeCell ref="RXQ9:RXQ12"/>
    <mergeCell ref="RXU9:RXU12"/>
    <mergeCell ref="RXY9:RXY12"/>
    <mergeCell ref="RYC9:RYC12"/>
    <mergeCell ref="RWK9:RWK12"/>
    <mergeCell ref="RWO9:RWO12"/>
    <mergeCell ref="RWS9:RWS12"/>
    <mergeCell ref="RWW9:RWW12"/>
    <mergeCell ref="RXA9:RXA12"/>
    <mergeCell ref="RXE9:RXE12"/>
    <mergeCell ref="RVM9:RVM12"/>
    <mergeCell ref="RVQ9:RVQ12"/>
    <mergeCell ref="RVU9:RVU12"/>
    <mergeCell ref="RVY9:RVY12"/>
    <mergeCell ref="RWC9:RWC12"/>
    <mergeCell ref="RWG9:RWG12"/>
    <mergeCell ref="RUO9:RUO12"/>
    <mergeCell ref="RUS9:RUS12"/>
    <mergeCell ref="RUW9:RUW12"/>
    <mergeCell ref="RVA9:RVA12"/>
    <mergeCell ref="RVE9:RVE12"/>
    <mergeCell ref="RVI9:RVI12"/>
    <mergeCell ref="RTQ9:RTQ12"/>
    <mergeCell ref="RTU9:RTU12"/>
    <mergeCell ref="RTY9:RTY12"/>
    <mergeCell ref="RUC9:RUC12"/>
    <mergeCell ref="RUG9:RUG12"/>
    <mergeCell ref="RUK9:RUK12"/>
    <mergeCell ref="RSS9:RSS12"/>
    <mergeCell ref="RSW9:RSW12"/>
    <mergeCell ref="RTA9:RTA12"/>
    <mergeCell ref="RTE9:RTE12"/>
    <mergeCell ref="RTI9:RTI12"/>
    <mergeCell ref="RTM9:RTM12"/>
    <mergeCell ref="RRU9:RRU12"/>
    <mergeCell ref="RRY9:RRY12"/>
    <mergeCell ref="RSC9:RSC12"/>
    <mergeCell ref="RSG9:RSG12"/>
    <mergeCell ref="RSK9:RSK12"/>
    <mergeCell ref="RSO9:RSO12"/>
    <mergeCell ref="RQW9:RQW12"/>
    <mergeCell ref="RRA9:RRA12"/>
    <mergeCell ref="RRE9:RRE12"/>
    <mergeCell ref="RRI9:RRI12"/>
    <mergeCell ref="RRM9:RRM12"/>
    <mergeCell ref="RRQ9:RRQ12"/>
    <mergeCell ref="RPY9:RPY12"/>
    <mergeCell ref="RQC9:RQC12"/>
    <mergeCell ref="RQG9:RQG12"/>
    <mergeCell ref="RQK9:RQK12"/>
    <mergeCell ref="RQO9:RQO12"/>
    <mergeCell ref="RQS9:RQS12"/>
    <mergeCell ref="RPA9:RPA12"/>
    <mergeCell ref="RPE9:RPE12"/>
    <mergeCell ref="RPI9:RPI12"/>
    <mergeCell ref="RPM9:RPM12"/>
    <mergeCell ref="RPQ9:RPQ12"/>
    <mergeCell ref="RPU9:RPU12"/>
    <mergeCell ref="ROC9:ROC12"/>
    <mergeCell ref="ROG9:ROG12"/>
    <mergeCell ref="ROK9:ROK12"/>
    <mergeCell ref="ROO9:ROO12"/>
    <mergeCell ref="ROS9:ROS12"/>
    <mergeCell ref="ROW9:ROW12"/>
    <mergeCell ref="RNE9:RNE12"/>
    <mergeCell ref="RNI9:RNI12"/>
    <mergeCell ref="RNM9:RNM12"/>
    <mergeCell ref="RNQ9:RNQ12"/>
    <mergeCell ref="RNU9:RNU12"/>
    <mergeCell ref="RNY9:RNY12"/>
    <mergeCell ref="RMG9:RMG12"/>
    <mergeCell ref="RMK9:RMK12"/>
    <mergeCell ref="RMO9:RMO12"/>
    <mergeCell ref="RMS9:RMS12"/>
    <mergeCell ref="RMW9:RMW12"/>
    <mergeCell ref="RNA9:RNA12"/>
    <mergeCell ref="RLI9:RLI12"/>
    <mergeCell ref="RLM9:RLM12"/>
    <mergeCell ref="RLQ9:RLQ12"/>
    <mergeCell ref="RLU9:RLU12"/>
    <mergeCell ref="RLY9:RLY12"/>
    <mergeCell ref="RMC9:RMC12"/>
    <mergeCell ref="RKK9:RKK12"/>
    <mergeCell ref="RKO9:RKO12"/>
    <mergeCell ref="RKS9:RKS12"/>
    <mergeCell ref="RKW9:RKW12"/>
    <mergeCell ref="RLA9:RLA12"/>
    <mergeCell ref="RLE9:RLE12"/>
    <mergeCell ref="RJM9:RJM12"/>
    <mergeCell ref="RJQ9:RJQ12"/>
    <mergeCell ref="RJU9:RJU12"/>
    <mergeCell ref="RJY9:RJY12"/>
    <mergeCell ref="RKC9:RKC12"/>
    <mergeCell ref="RKG9:RKG12"/>
    <mergeCell ref="RIO9:RIO12"/>
    <mergeCell ref="RIS9:RIS12"/>
    <mergeCell ref="RIW9:RIW12"/>
    <mergeCell ref="RJA9:RJA12"/>
    <mergeCell ref="RJE9:RJE12"/>
    <mergeCell ref="RJI9:RJI12"/>
    <mergeCell ref="RHQ9:RHQ12"/>
    <mergeCell ref="RHU9:RHU12"/>
    <mergeCell ref="RHY9:RHY12"/>
    <mergeCell ref="RIC9:RIC12"/>
    <mergeCell ref="RIG9:RIG12"/>
    <mergeCell ref="RIK9:RIK12"/>
    <mergeCell ref="RGS9:RGS12"/>
    <mergeCell ref="RGW9:RGW12"/>
    <mergeCell ref="RHA9:RHA12"/>
    <mergeCell ref="RHE9:RHE12"/>
    <mergeCell ref="RHI9:RHI12"/>
    <mergeCell ref="RHM9:RHM12"/>
    <mergeCell ref="RFU9:RFU12"/>
    <mergeCell ref="RFY9:RFY12"/>
    <mergeCell ref="RGC9:RGC12"/>
    <mergeCell ref="RGG9:RGG12"/>
    <mergeCell ref="RGK9:RGK12"/>
    <mergeCell ref="RGO9:RGO12"/>
    <mergeCell ref="REW9:REW12"/>
    <mergeCell ref="RFA9:RFA12"/>
    <mergeCell ref="RFE9:RFE12"/>
    <mergeCell ref="RFI9:RFI12"/>
    <mergeCell ref="RFM9:RFM12"/>
    <mergeCell ref="RFQ9:RFQ12"/>
    <mergeCell ref="RDY9:RDY12"/>
    <mergeCell ref="REC9:REC12"/>
    <mergeCell ref="REG9:REG12"/>
    <mergeCell ref="REK9:REK12"/>
    <mergeCell ref="REO9:REO12"/>
    <mergeCell ref="RES9:RES12"/>
    <mergeCell ref="RDA9:RDA12"/>
    <mergeCell ref="RDE9:RDE12"/>
    <mergeCell ref="RDI9:RDI12"/>
    <mergeCell ref="RDM9:RDM12"/>
    <mergeCell ref="RDQ9:RDQ12"/>
    <mergeCell ref="RDU9:RDU12"/>
    <mergeCell ref="RCC9:RCC12"/>
    <mergeCell ref="RCG9:RCG12"/>
    <mergeCell ref="RCK9:RCK12"/>
    <mergeCell ref="RCO9:RCO12"/>
    <mergeCell ref="RCS9:RCS12"/>
    <mergeCell ref="RCW9:RCW12"/>
    <mergeCell ref="RBE9:RBE12"/>
    <mergeCell ref="RBI9:RBI12"/>
    <mergeCell ref="RBM9:RBM12"/>
    <mergeCell ref="RBQ9:RBQ12"/>
    <mergeCell ref="RBU9:RBU12"/>
    <mergeCell ref="RBY9:RBY12"/>
    <mergeCell ref="RAG9:RAG12"/>
    <mergeCell ref="RAK9:RAK12"/>
    <mergeCell ref="RAO9:RAO12"/>
    <mergeCell ref="RAS9:RAS12"/>
    <mergeCell ref="RAW9:RAW12"/>
    <mergeCell ref="RBA9:RBA12"/>
    <mergeCell ref="QZI9:QZI12"/>
    <mergeCell ref="QZM9:QZM12"/>
    <mergeCell ref="QZQ9:QZQ12"/>
    <mergeCell ref="QZU9:QZU12"/>
    <mergeCell ref="QZY9:QZY12"/>
    <mergeCell ref="RAC9:RAC12"/>
    <mergeCell ref="QYK9:QYK12"/>
    <mergeCell ref="QYO9:QYO12"/>
    <mergeCell ref="QYS9:QYS12"/>
    <mergeCell ref="QYW9:QYW12"/>
    <mergeCell ref="QZA9:QZA12"/>
    <mergeCell ref="QZE9:QZE12"/>
    <mergeCell ref="QXM9:QXM12"/>
    <mergeCell ref="QXQ9:QXQ12"/>
    <mergeCell ref="QXU9:QXU12"/>
    <mergeCell ref="QXY9:QXY12"/>
    <mergeCell ref="QYC9:QYC12"/>
    <mergeCell ref="QYG9:QYG12"/>
    <mergeCell ref="QWO9:QWO12"/>
    <mergeCell ref="QWS9:QWS12"/>
    <mergeCell ref="QWW9:QWW12"/>
    <mergeCell ref="QXA9:QXA12"/>
    <mergeCell ref="QXE9:QXE12"/>
    <mergeCell ref="QXI9:QXI12"/>
    <mergeCell ref="QVQ9:QVQ12"/>
    <mergeCell ref="QVU9:QVU12"/>
    <mergeCell ref="QVY9:QVY12"/>
    <mergeCell ref="QWC9:QWC12"/>
    <mergeCell ref="QWG9:QWG12"/>
    <mergeCell ref="QWK9:QWK12"/>
    <mergeCell ref="QUS9:QUS12"/>
    <mergeCell ref="QUW9:QUW12"/>
    <mergeCell ref="QVA9:QVA12"/>
    <mergeCell ref="QVE9:QVE12"/>
    <mergeCell ref="QVI9:QVI12"/>
    <mergeCell ref="QVM9:QVM12"/>
    <mergeCell ref="QTU9:QTU12"/>
    <mergeCell ref="QTY9:QTY12"/>
    <mergeCell ref="QUC9:QUC12"/>
    <mergeCell ref="QUG9:QUG12"/>
    <mergeCell ref="QUK9:QUK12"/>
    <mergeCell ref="QUO9:QUO12"/>
    <mergeCell ref="QSW9:QSW12"/>
    <mergeCell ref="QTA9:QTA12"/>
    <mergeCell ref="QTE9:QTE12"/>
    <mergeCell ref="QTI9:QTI12"/>
    <mergeCell ref="QTM9:QTM12"/>
    <mergeCell ref="QTQ9:QTQ12"/>
    <mergeCell ref="QRY9:QRY12"/>
    <mergeCell ref="QSC9:QSC12"/>
    <mergeCell ref="QSG9:QSG12"/>
    <mergeCell ref="QSK9:QSK12"/>
    <mergeCell ref="QSO9:QSO12"/>
    <mergeCell ref="QSS9:QSS12"/>
    <mergeCell ref="QRA9:QRA12"/>
    <mergeCell ref="QRE9:QRE12"/>
    <mergeCell ref="QRI9:QRI12"/>
    <mergeCell ref="QRM9:QRM12"/>
    <mergeCell ref="QRQ9:QRQ12"/>
    <mergeCell ref="QRU9:QRU12"/>
    <mergeCell ref="QQC9:QQC12"/>
    <mergeCell ref="QQG9:QQG12"/>
    <mergeCell ref="QQK9:QQK12"/>
    <mergeCell ref="QQO9:QQO12"/>
    <mergeCell ref="QQS9:QQS12"/>
    <mergeCell ref="QQW9:QQW12"/>
    <mergeCell ref="QPE9:QPE12"/>
    <mergeCell ref="QPI9:QPI12"/>
    <mergeCell ref="QPM9:QPM12"/>
    <mergeCell ref="QPQ9:QPQ12"/>
    <mergeCell ref="QPU9:QPU12"/>
    <mergeCell ref="QPY9:QPY12"/>
    <mergeCell ref="QOG9:QOG12"/>
    <mergeCell ref="QOK9:QOK12"/>
    <mergeCell ref="QOO9:QOO12"/>
    <mergeCell ref="QOS9:QOS12"/>
    <mergeCell ref="QOW9:QOW12"/>
    <mergeCell ref="QPA9:QPA12"/>
    <mergeCell ref="QNI9:QNI12"/>
    <mergeCell ref="QNM9:QNM12"/>
    <mergeCell ref="QNQ9:QNQ12"/>
    <mergeCell ref="QNU9:QNU12"/>
    <mergeCell ref="QNY9:QNY12"/>
    <mergeCell ref="QOC9:QOC12"/>
    <mergeCell ref="QMK9:QMK12"/>
    <mergeCell ref="QMO9:QMO12"/>
    <mergeCell ref="QMS9:QMS12"/>
    <mergeCell ref="QMW9:QMW12"/>
    <mergeCell ref="QNA9:QNA12"/>
    <mergeCell ref="QNE9:QNE12"/>
    <mergeCell ref="QLM9:QLM12"/>
    <mergeCell ref="QLQ9:QLQ12"/>
    <mergeCell ref="QLU9:QLU12"/>
    <mergeCell ref="QLY9:QLY12"/>
    <mergeCell ref="QMC9:QMC12"/>
    <mergeCell ref="QMG9:QMG12"/>
    <mergeCell ref="QKO9:QKO12"/>
    <mergeCell ref="QKS9:QKS12"/>
    <mergeCell ref="QKW9:QKW12"/>
    <mergeCell ref="QLA9:QLA12"/>
    <mergeCell ref="QLE9:QLE12"/>
    <mergeCell ref="QLI9:QLI12"/>
    <mergeCell ref="QJQ9:QJQ12"/>
    <mergeCell ref="QJU9:QJU12"/>
    <mergeCell ref="QJY9:QJY12"/>
    <mergeCell ref="QKC9:QKC12"/>
    <mergeCell ref="QKG9:QKG12"/>
    <mergeCell ref="QKK9:QKK12"/>
    <mergeCell ref="QIS9:QIS12"/>
    <mergeCell ref="QIW9:QIW12"/>
    <mergeCell ref="QJA9:QJA12"/>
    <mergeCell ref="QJE9:QJE12"/>
    <mergeCell ref="QJI9:QJI12"/>
    <mergeCell ref="QJM9:QJM12"/>
    <mergeCell ref="QHU9:QHU12"/>
    <mergeCell ref="QHY9:QHY12"/>
    <mergeCell ref="QIC9:QIC12"/>
    <mergeCell ref="QIG9:QIG12"/>
    <mergeCell ref="QIK9:QIK12"/>
    <mergeCell ref="QIO9:QIO12"/>
    <mergeCell ref="QGW9:QGW12"/>
    <mergeCell ref="QHA9:QHA12"/>
    <mergeCell ref="QHE9:QHE12"/>
    <mergeCell ref="QHI9:QHI12"/>
    <mergeCell ref="QHM9:QHM12"/>
    <mergeCell ref="QHQ9:QHQ12"/>
    <mergeCell ref="QFY9:QFY12"/>
    <mergeCell ref="QGC9:QGC12"/>
    <mergeCell ref="QGG9:QGG12"/>
    <mergeCell ref="QGK9:QGK12"/>
    <mergeCell ref="QGO9:QGO12"/>
    <mergeCell ref="QGS9:QGS12"/>
    <mergeCell ref="QFA9:QFA12"/>
    <mergeCell ref="QFE9:QFE12"/>
    <mergeCell ref="QFI9:QFI12"/>
    <mergeCell ref="QFM9:QFM12"/>
    <mergeCell ref="QFQ9:QFQ12"/>
    <mergeCell ref="QFU9:QFU12"/>
    <mergeCell ref="QEC9:QEC12"/>
    <mergeCell ref="QEG9:QEG12"/>
    <mergeCell ref="QEK9:QEK12"/>
    <mergeCell ref="QEO9:QEO12"/>
    <mergeCell ref="QES9:QES12"/>
    <mergeCell ref="QEW9:QEW12"/>
    <mergeCell ref="QDE9:QDE12"/>
    <mergeCell ref="QDI9:QDI12"/>
    <mergeCell ref="QDM9:QDM12"/>
    <mergeCell ref="QDQ9:QDQ12"/>
    <mergeCell ref="QDU9:QDU12"/>
    <mergeCell ref="QDY9:QDY12"/>
    <mergeCell ref="QCG9:QCG12"/>
    <mergeCell ref="QCK9:QCK12"/>
    <mergeCell ref="QCO9:QCO12"/>
    <mergeCell ref="QCS9:QCS12"/>
    <mergeCell ref="QCW9:QCW12"/>
    <mergeCell ref="QDA9:QDA12"/>
    <mergeCell ref="QBI9:QBI12"/>
    <mergeCell ref="QBM9:QBM12"/>
    <mergeCell ref="QBQ9:QBQ12"/>
    <mergeCell ref="QBU9:QBU12"/>
    <mergeCell ref="QBY9:QBY12"/>
    <mergeCell ref="QCC9:QCC12"/>
    <mergeCell ref="QAK9:QAK12"/>
    <mergeCell ref="QAO9:QAO12"/>
    <mergeCell ref="QAS9:QAS12"/>
    <mergeCell ref="QAW9:QAW12"/>
    <mergeCell ref="QBA9:QBA12"/>
    <mergeCell ref="QBE9:QBE12"/>
    <mergeCell ref="PZM9:PZM12"/>
    <mergeCell ref="PZQ9:PZQ12"/>
    <mergeCell ref="PZU9:PZU12"/>
    <mergeCell ref="PZY9:PZY12"/>
    <mergeCell ref="QAC9:QAC12"/>
    <mergeCell ref="QAG9:QAG12"/>
    <mergeCell ref="PYO9:PYO12"/>
    <mergeCell ref="PYS9:PYS12"/>
    <mergeCell ref="PYW9:PYW12"/>
    <mergeCell ref="PZA9:PZA12"/>
    <mergeCell ref="PZE9:PZE12"/>
    <mergeCell ref="PZI9:PZI12"/>
    <mergeCell ref="PXQ9:PXQ12"/>
    <mergeCell ref="PXU9:PXU12"/>
    <mergeCell ref="PXY9:PXY12"/>
    <mergeCell ref="PYC9:PYC12"/>
    <mergeCell ref="PYG9:PYG12"/>
    <mergeCell ref="PYK9:PYK12"/>
    <mergeCell ref="PWS9:PWS12"/>
    <mergeCell ref="PWW9:PWW12"/>
    <mergeCell ref="PXA9:PXA12"/>
    <mergeCell ref="PXE9:PXE12"/>
    <mergeCell ref="PXI9:PXI12"/>
    <mergeCell ref="PXM9:PXM12"/>
    <mergeCell ref="PVU9:PVU12"/>
    <mergeCell ref="PVY9:PVY12"/>
    <mergeCell ref="PWC9:PWC12"/>
    <mergeCell ref="PWG9:PWG12"/>
    <mergeCell ref="PWK9:PWK12"/>
    <mergeCell ref="PWO9:PWO12"/>
    <mergeCell ref="PUW9:PUW12"/>
    <mergeCell ref="PVA9:PVA12"/>
    <mergeCell ref="PVE9:PVE12"/>
    <mergeCell ref="PVI9:PVI12"/>
    <mergeCell ref="PVM9:PVM12"/>
    <mergeCell ref="PVQ9:PVQ12"/>
    <mergeCell ref="PTY9:PTY12"/>
    <mergeCell ref="PUC9:PUC12"/>
    <mergeCell ref="PUG9:PUG12"/>
    <mergeCell ref="PUK9:PUK12"/>
    <mergeCell ref="PUO9:PUO12"/>
    <mergeCell ref="PUS9:PUS12"/>
    <mergeCell ref="PTA9:PTA12"/>
    <mergeCell ref="PTE9:PTE12"/>
    <mergeCell ref="PTI9:PTI12"/>
    <mergeCell ref="PTM9:PTM12"/>
    <mergeCell ref="PTQ9:PTQ12"/>
    <mergeCell ref="PTU9:PTU12"/>
    <mergeCell ref="PSC9:PSC12"/>
    <mergeCell ref="PSG9:PSG12"/>
    <mergeCell ref="PSK9:PSK12"/>
    <mergeCell ref="PSO9:PSO12"/>
    <mergeCell ref="PSS9:PSS12"/>
    <mergeCell ref="PSW9:PSW12"/>
    <mergeCell ref="PRE9:PRE12"/>
    <mergeCell ref="PRI9:PRI12"/>
    <mergeCell ref="PRM9:PRM12"/>
    <mergeCell ref="PRQ9:PRQ12"/>
    <mergeCell ref="PRU9:PRU12"/>
    <mergeCell ref="PRY9:PRY12"/>
    <mergeCell ref="PQG9:PQG12"/>
    <mergeCell ref="PQK9:PQK12"/>
    <mergeCell ref="PQO9:PQO12"/>
    <mergeCell ref="PQS9:PQS12"/>
    <mergeCell ref="PQW9:PQW12"/>
    <mergeCell ref="PRA9:PRA12"/>
    <mergeCell ref="PPI9:PPI12"/>
    <mergeCell ref="PPM9:PPM12"/>
    <mergeCell ref="PPQ9:PPQ12"/>
    <mergeCell ref="PPU9:PPU12"/>
    <mergeCell ref="PPY9:PPY12"/>
    <mergeCell ref="PQC9:PQC12"/>
    <mergeCell ref="POK9:POK12"/>
    <mergeCell ref="POO9:POO12"/>
    <mergeCell ref="POS9:POS12"/>
    <mergeCell ref="POW9:POW12"/>
    <mergeCell ref="PPA9:PPA12"/>
    <mergeCell ref="PPE9:PPE12"/>
    <mergeCell ref="PNM9:PNM12"/>
    <mergeCell ref="PNQ9:PNQ12"/>
    <mergeCell ref="PNU9:PNU12"/>
    <mergeCell ref="PNY9:PNY12"/>
    <mergeCell ref="POC9:POC12"/>
    <mergeCell ref="POG9:POG12"/>
    <mergeCell ref="PMO9:PMO12"/>
    <mergeCell ref="PMS9:PMS12"/>
    <mergeCell ref="PMW9:PMW12"/>
    <mergeCell ref="PNA9:PNA12"/>
    <mergeCell ref="PNE9:PNE12"/>
    <mergeCell ref="PNI9:PNI12"/>
    <mergeCell ref="PLQ9:PLQ12"/>
    <mergeCell ref="PLU9:PLU12"/>
    <mergeCell ref="PLY9:PLY12"/>
    <mergeCell ref="PMC9:PMC12"/>
    <mergeCell ref="PMG9:PMG12"/>
    <mergeCell ref="PMK9:PMK12"/>
    <mergeCell ref="PKS9:PKS12"/>
    <mergeCell ref="PKW9:PKW12"/>
    <mergeCell ref="PLA9:PLA12"/>
    <mergeCell ref="PLE9:PLE12"/>
    <mergeCell ref="PLI9:PLI12"/>
    <mergeCell ref="PLM9:PLM12"/>
    <mergeCell ref="PJU9:PJU12"/>
    <mergeCell ref="PJY9:PJY12"/>
    <mergeCell ref="PKC9:PKC12"/>
    <mergeCell ref="PKG9:PKG12"/>
    <mergeCell ref="PKK9:PKK12"/>
    <mergeCell ref="PKO9:PKO12"/>
    <mergeCell ref="PIW9:PIW12"/>
    <mergeCell ref="PJA9:PJA12"/>
    <mergeCell ref="PJE9:PJE12"/>
    <mergeCell ref="PJI9:PJI12"/>
    <mergeCell ref="PJM9:PJM12"/>
    <mergeCell ref="PJQ9:PJQ12"/>
    <mergeCell ref="PHY9:PHY12"/>
    <mergeCell ref="PIC9:PIC12"/>
    <mergeCell ref="PIG9:PIG12"/>
    <mergeCell ref="PIK9:PIK12"/>
    <mergeCell ref="PIO9:PIO12"/>
    <mergeCell ref="PIS9:PIS12"/>
    <mergeCell ref="PHA9:PHA12"/>
    <mergeCell ref="PHE9:PHE12"/>
    <mergeCell ref="PHI9:PHI12"/>
    <mergeCell ref="PHM9:PHM12"/>
    <mergeCell ref="PHQ9:PHQ12"/>
    <mergeCell ref="PHU9:PHU12"/>
    <mergeCell ref="PGC9:PGC12"/>
    <mergeCell ref="PGG9:PGG12"/>
    <mergeCell ref="PGK9:PGK12"/>
    <mergeCell ref="PGO9:PGO12"/>
    <mergeCell ref="PGS9:PGS12"/>
    <mergeCell ref="PGW9:PGW12"/>
    <mergeCell ref="PFE9:PFE12"/>
    <mergeCell ref="PFI9:PFI12"/>
    <mergeCell ref="PFM9:PFM12"/>
    <mergeCell ref="PFQ9:PFQ12"/>
    <mergeCell ref="PFU9:PFU12"/>
    <mergeCell ref="PFY9:PFY12"/>
    <mergeCell ref="PEG9:PEG12"/>
    <mergeCell ref="PEK9:PEK12"/>
    <mergeCell ref="PEO9:PEO12"/>
    <mergeCell ref="PES9:PES12"/>
    <mergeCell ref="PEW9:PEW12"/>
    <mergeCell ref="PFA9:PFA12"/>
    <mergeCell ref="PDI9:PDI12"/>
    <mergeCell ref="PDM9:PDM12"/>
    <mergeCell ref="PDQ9:PDQ12"/>
    <mergeCell ref="PDU9:PDU12"/>
    <mergeCell ref="PDY9:PDY12"/>
    <mergeCell ref="PEC9:PEC12"/>
    <mergeCell ref="PCK9:PCK12"/>
    <mergeCell ref="PCO9:PCO12"/>
    <mergeCell ref="PCS9:PCS12"/>
    <mergeCell ref="PCW9:PCW12"/>
    <mergeCell ref="PDA9:PDA12"/>
    <mergeCell ref="PDE9:PDE12"/>
    <mergeCell ref="PBM9:PBM12"/>
    <mergeCell ref="PBQ9:PBQ12"/>
    <mergeCell ref="PBU9:PBU12"/>
    <mergeCell ref="PBY9:PBY12"/>
    <mergeCell ref="PCC9:PCC12"/>
    <mergeCell ref="PCG9:PCG12"/>
    <mergeCell ref="PAO9:PAO12"/>
    <mergeCell ref="PAS9:PAS12"/>
    <mergeCell ref="PAW9:PAW12"/>
    <mergeCell ref="PBA9:PBA12"/>
    <mergeCell ref="PBE9:PBE12"/>
    <mergeCell ref="PBI9:PBI12"/>
    <mergeCell ref="OZQ9:OZQ12"/>
    <mergeCell ref="OZU9:OZU12"/>
    <mergeCell ref="OZY9:OZY12"/>
    <mergeCell ref="PAC9:PAC12"/>
    <mergeCell ref="PAG9:PAG12"/>
    <mergeCell ref="PAK9:PAK12"/>
    <mergeCell ref="OYS9:OYS12"/>
    <mergeCell ref="OYW9:OYW12"/>
    <mergeCell ref="OZA9:OZA12"/>
    <mergeCell ref="OZE9:OZE12"/>
    <mergeCell ref="OZI9:OZI12"/>
    <mergeCell ref="OZM9:OZM12"/>
    <mergeCell ref="OXU9:OXU12"/>
    <mergeCell ref="OXY9:OXY12"/>
    <mergeCell ref="OYC9:OYC12"/>
    <mergeCell ref="OYG9:OYG12"/>
    <mergeCell ref="OYK9:OYK12"/>
    <mergeCell ref="OYO9:OYO12"/>
    <mergeCell ref="OWW9:OWW12"/>
    <mergeCell ref="OXA9:OXA12"/>
    <mergeCell ref="OXE9:OXE12"/>
    <mergeCell ref="OXI9:OXI12"/>
    <mergeCell ref="OXM9:OXM12"/>
    <mergeCell ref="OXQ9:OXQ12"/>
    <mergeCell ref="OVY9:OVY12"/>
    <mergeCell ref="OWC9:OWC12"/>
    <mergeCell ref="OWG9:OWG12"/>
    <mergeCell ref="OWK9:OWK12"/>
    <mergeCell ref="OWO9:OWO12"/>
    <mergeCell ref="OWS9:OWS12"/>
    <mergeCell ref="OVA9:OVA12"/>
    <mergeCell ref="OVE9:OVE12"/>
    <mergeCell ref="OVI9:OVI12"/>
    <mergeCell ref="OVM9:OVM12"/>
    <mergeCell ref="OVQ9:OVQ12"/>
    <mergeCell ref="OVU9:OVU12"/>
    <mergeCell ref="OUC9:OUC12"/>
    <mergeCell ref="OUG9:OUG12"/>
    <mergeCell ref="OUK9:OUK12"/>
    <mergeCell ref="OUO9:OUO12"/>
    <mergeCell ref="OUS9:OUS12"/>
    <mergeCell ref="OUW9:OUW12"/>
    <mergeCell ref="OTE9:OTE12"/>
    <mergeCell ref="OTI9:OTI12"/>
    <mergeCell ref="OTM9:OTM12"/>
    <mergeCell ref="OTQ9:OTQ12"/>
    <mergeCell ref="OTU9:OTU12"/>
    <mergeCell ref="OTY9:OTY12"/>
    <mergeCell ref="OSG9:OSG12"/>
    <mergeCell ref="OSK9:OSK12"/>
    <mergeCell ref="OSO9:OSO12"/>
    <mergeCell ref="OSS9:OSS12"/>
    <mergeCell ref="OSW9:OSW12"/>
    <mergeCell ref="OTA9:OTA12"/>
    <mergeCell ref="ORI9:ORI12"/>
    <mergeCell ref="ORM9:ORM12"/>
    <mergeCell ref="ORQ9:ORQ12"/>
    <mergeCell ref="ORU9:ORU12"/>
    <mergeCell ref="ORY9:ORY12"/>
    <mergeCell ref="OSC9:OSC12"/>
    <mergeCell ref="OQK9:OQK12"/>
    <mergeCell ref="OQO9:OQO12"/>
    <mergeCell ref="OQS9:OQS12"/>
    <mergeCell ref="OQW9:OQW12"/>
    <mergeCell ref="ORA9:ORA12"/>
    <mergeCell ref="ORE9:ORE12"/>
    <mergeCell ref="OPM9:OPM12"/>
    <mergeCell ref="OPQ9:OPQ12"/>
    <mergeCell ref="OPU9:OPU12"/>
    <mergeCell ref="OPY9:OPY12"/>
    <mergeCell ref="OQC9:OQC12"/>
    <mergeCell ref="OQG9:OQG12"/>
    <mergeCell ref="OOO9:OOO12"/>
    <mergeCell ref="OOS9:OOS12"/>
    <mergeCell ref="OOW9:OOW12"/>
    <mergeCell ref="OPA9:OPA12"/>
    <mergeCell ref="OPE9:OPE12"/>
    <mergeCell ref="OPI9:OPI12"/>
    <mergeCell ref="ONQ9:ONQ12"/>
    <mergeCell ref="ONU9:ONU12"/>
    <mergeCell ref="ONY9:ONY12"/>
    <mergeCell ref="OOC9:OOC12"/>
    <mergeCell ref="OOG9:OOG12"/>
    <mergeCell ref="OOK9:OOK12"/>
    <mergeCell ref="OMS9:OMS12"/>
    <mergeCell ref="OMW9:OMW12"/>
    <mergeCell ref="ONA9:ONA12"/>
    <mergeCell ref="ONE9:ONE12"/>
    <mergeCell ref="ONI9:ONI12"/>
    <mergeCell ref="ONM9:ONM12"/>
    <mergeCell ref="OLU9:OLU12"/>
    <mergeCell ref="OLY9:OLY12"/>
    <mergeCell ref="OMC9:OMC12"/>
    <mergeCell ref="OMG9:OMG12"/>
    <mergeCell ref="OMK9:OMK12"/>
    <mergeCell ref="OMO9:OMO12"/>
    <mergeCell ref="OKW9:OKW12"/>
    <mergeCell ref="OLA9:OLA12"/>
    <mergeCell ref="OLE9:OLE12"/>
    <mergeCell ref="OLI9:OLI12"/>
    <mergeCell ref="OLM9:OLM12"/>
    <mergeCell ref="OLQ9:OLQ12"/>
    <mergeCell ref="OJY9:OJY12"/>
    <mergeCell ref="OKC9:OKC12"/>
    <mergeCell ref="OKG9:OKG12"/>
    <mergeCell ref="OKK9:OKK12"/>
    <mergeCell ref="OKO9:OKO12"/>
    <mergeCell ref="OKS9:OKS12"/>
    <mergeCell ref="OJA9:OJA12"/>
    <mergeCell ref="OJE9:OJE12"/>
    <mergeCell ref="OJI9:OJI12"/>
    <mergeCell ref="OJM9:OJM12"/>
    <mergeCell ref="OJQ9:OJQ12"/>
    <mergeCell ref="OJU9:OJU12"/>
    <mergeCell ref="OIC9:OIC12"/>
    <mergeCell ref="OIG9:OIG12"/>
    <mergeCell ref="OIK9:OIK12"/>
    <mergeCell ref="OIO9:OIO12"/>
    <mergeCell ref="OIS9:OIS12"/>
    <mergeCell ref="OIW9:OIW12"/>
    <mergeCell ref="OHE9:OHE12"/>
    <mergeCell ref="OHI9:OHI12"/>
    <mergeCell ref="OHM9:OHM12"/>
    <mergeCell ref="OHQ9:OHQ12"/>
    <mergeCell ref="OHU9:OHU12"/>
    <mergeCell ref="OHY9:OHY12"/>
    <mergeCell ref="OGG9:OGG12"/>
    <mergeCell ref="OGK9:OGK12"/>
    <mergeCell ref="OGO9:OGO12"/>
    <mergeCell ref="OGS9:OGS12"/>
    <mergeCell ref="OGW9:OGW12"/>
    <mergeCell ref="OHA9:OHA12"/>
    <mergeCell ref="OFI9:OFI12"/>
    <mergeCell ref="OFM9:OFM12"/>
    <mergeCell ref="OFQ9:OFQ12"/>
    <mergeCell ref="OFU9:OFU12"/>
    <mergeCell ref="OFY9:OFY12"/>
    <mergeCell ref="OGC9:OGC12"/>
    <mergeCell ref="OEK9:OEK12"/>
    <mergeCell ref="OEO9:OEO12"/>
    <mergeCell ref="OES9:OES12"/>
    <mergeCell ref="OEW9:OEW12"/>
    <mergeCell ref="OFA9:OFA12"/>
    <mergeCell ref="OFE9:OFE12"/>
    <mergeCell ref="ODM9:ODM12"/>
    <mergeCell ref="ODQ9:ODQ12"/>
    <mergeCell ref="ODU9:ODU12"/>
    <mergeCell ref="ODY9:ODY12"/>
    <mergeCell ref="OEC9:OEC12"/>
    <mergeCell ref="OEG9:OEG12"/>
    <mergeCell ref="OCO9:OCO12"/>
    <mergeCell ref="OCS9:OCS12"/>
    <mergeCell ref="OCW9:OCW12"/>
    <mergeCell ref="ODA9:ODA12"/>
    <mergeCell ref="ODE9:ODE12"/>
    <mergeCell ref="ODI9:ODI12"/>
    <mergeCell ref="OBQ9:OBQ12"/>
    <mergeCell ref="OBU9:OBU12"/>
    <mergeCell ref="OBY9:OBY12"/>
    <mergeCell ref="OCC9:OCC12"/>
    <mergeCell ref="OCG9:OCG12"/>
    <mergeCell ref="OCK9:OCK12"/>
    <mergeCell ref="OAS9:OAS12"/>
    <mergeCell ref="OAW9:OAW12"/>
    <mergeCell ref="OBA9:OBA12"/>
    <mergeCell ref="OBE9:OBE12"/>
    <mergeCell ref="OBI9:OBI12"/>
    <mergeCell ref="OBM9:OBM12"/>
    <mergeCell ref="NZU9:NZU12"/>
    <mergeCell ref="NZY9:NZY12"/>
    <mergeCell ref="OAC9:OAC12"/>
    <mergeCell ref="OAG9:OAG12"/>
    <mergeCell ref="OAK9:OAK12"/>
    <mergeCell ref="OAO9:OAO12"/>
    <mergeCell ref="NYW9:NYW12"/>
    <mergeCell ref="NZA9:NZA12"/>
    <mergeCell ref="NZE9:NZE12"/>
    <mergeCell ref="NZI9:NZI12"/>
    <mergeCell ref="NZM9:NZM12"/>
    <mergeCell ref="NZQ9:NZQ12"/>
    <mergeCell ref="NXY9:NXY12"/>
    <mergeCell ref="NYC9:NYC12"/>
    <mergeCell ref="NYG9:NYG12"/>
    <mergeCell ref="NYK9:NYK12"/>
    <mergeCell ref="NYO9:NYO12"/>
    <mergeCell ref="NYS9:NYS12"/>
    <mergeCell ref="NXA9:NXA12"/>
    <mergeCell ref="NXE9:NXE12"/>
    <mergeCell ref="NXI9:NXI12"/>
    <mergeCell ref="NXM9:NXM12"/>
    <mergeCell ref="NXQ9:NXQ12"/>
    <mergeCell ref="NXU9:NXU12"/>
    <mergeCell ref="NWC9:NWC12"/>
    <mergeCell ref="NWG9:NWG12"/>
    <mergeCell ref="NWK9:NWK12"/>
    <mergeCell ref="NWO9:NWO12"/>
    <mergeCell ref="NWS9:NWS12"/>
    <mergeCell ref="NWW9:NWW12"/>
    <mergeCell ref="NVE9:NVE12"/>
    <mergeCell ref="NVI9:NVI12"/>
    <mergeCell ref="NVM9:NVM12"/>
    <mergeCell ref="NVQ9:NVQ12"/>
    <mergeCell ref="NVU9:NVU12"/>
    <mergeCell ref="NVY9:NVY12"/>
    <mergeCell ref="NUG9:NUG12"/>
    <mergeCell ref="NUK9:NUK12"/>
    <mergeCell ref="NUO9:NUO12"/>
    <mergeCell ref="NUS9:NUS12"/>
    <mergeCell ref="NUW9:NUW12"/>
    <mergeCell ref="NVA9:NVA12"/>
    <mergeCell ref="NTI9:NTI12"/>
    <mergeCell ref="NTM9:NTM12"/>
    <mergeCell ref="NTQ9:NTQ12"/>
    <mergeCell ref="NTU9:NTU12"/>
    <mergeCell ref="NTY9:NTY12"/>
    <mergeCell ref="NUC9:NUC12"/>
    <mergeCell ref="NSK9:NSK12"/>
    <mergeCell ref="NSO9:NSO12"/>
    <mergeCell ref="NSS9:NSS12"/>
    <mergeCell ref="NSW9:NSW12"/>
    <mergeCell ref="NTA9:NTA12"/>
    <mergeCell ref="NTE9:NTE12"/>
    <mergeCell ref="NRM9:NRM12"/>
    <mergeCell ref="NRQ9:NRQ12"/>
    <mergeCell ref="NRU9:NRU12"/>
    <mergeCell ref="NRY9:NRY12"/>
    <mergeCell ref="NSC9:NSC12"/>
    <mergeCell ref="NSG9:NSG12"/>
    <mergeCell ref="NQO9:NQO12"/>
    <mergeCell ref="NQS9:NQS12"/>
    <mergeCell ref="NQW9:NQW12"/>
    <mergeCell ref="NRA9:NRA12"/>
    <mergeCell ref="NRE9:NRE12"/>
    <mergeCell ref="NRI9:NRI12"/>
    <mergeCell ref="NPQ9:NPQ12"/>
    <mergeCell ref="NPU9:NPU12"/>
    <mergeCell ref="NPY9:NPY12"/>
    <mergeCell ref="NQC9:NQC12"/>
    <mergeCell ref="NQG9:NQG12"/>
    <mergeCell ref="NQK9:NQK12"/>
    <mergeCell ref="NOS9:NOS12"/>
    <mergeCell ref="NOW9:NOW12"/>
    <mergeCell ref="NPA9:NPA12"/>
    <mergeCell ref="NPE9:NPE12"/>
    <mergeCell ref="NPI9:NPI12"/>
    <mergeCell ref="NPM9:NPM12"/>
    <mergeCell ref="NNU9:NNU12"/>
    <mergeCell ref="NNY9:NNY12"/>
    <mergeCell ref="NOC9:NOC12"/>
    <mergeCell ref="NOG9:NOG12"/>
    <mergeCell ref="NOK9:NOK12"/>
    <mergeCell ref="NOO9:NOO12"/>
    <mergeCell ref="NMW9:NMW12"/>
    <mergeCell ref="NNA9:NNA12"/>
    <mergeCell ref="NNE9:NNE12"/>
    <mergeCell ref="NNI9:NNI12"/>
    <mergeCell ref="NNM9:NNM12"/>
    <mergeCell ref="NNQ9:NNQ12"/>
    <mergeCell ref="NLY9:NLY12"/>
    <mergeCell ref="NMC9:NMC12"/>
    <mergeCell ref="NMG9:NMG12"/>
    <mergeCell ref="NMK9:NMK12"/>
    <mergeCell ref="NMO9:NMO12"/>
    <mergeCell ref="NMS9:NMS12"/>
    <mergeCell ref="NLA9:NLA12"/>
    <mergeCell ref="NLE9:NLE12"/>
    <mergeCell ref="NLI9:NLI12"/>
    <mergeCell ref="NLM9:NLM12"/>
    <mergeCell ref="NLQ9:NLQ12"/>
    <mergeCell ref="NLU9:NLU12"/>
    <mergeCell ref="NKC9:NKC12"/>
    <mergeCell ref="NKG9:NKG12"/>
    <mergeCell ref="NKK9:NKK12"/>
    <mergeCell ref="NKO9:NKO12"/>
    <mergeCell ref="NKS9:NKS12"/>
    <mergeCell ref="NKW9:NKW12"/>
    <mergeCell ref="NJE9:NJE12"/>
    <mergeCell ref="NJI9:NJI12"/>
    <mergeCell ref="NJM9:NJM12"/>
    <mergeCell ref="NJQ9:NJQ12"/>
    <mergeCell ref="NJU9:NJU12"/>
    <mergeCell ref="NJY9:NJY12"/>
    <mergeCell ref="NIG9:NIG12"/>
    <mergeCell ref="NIK9:NIK12"/>
    <mergeCell ref="NIO9:NIO12"/>
    <mergeCell ref="NIS9:NIS12"/>
    <mergeCell ref="NIW9:NIW12"/>
    <mergeCell ref="NJA9:NJA12"/>
    <mergeCell ref="NHI9:NHI12"/>
    <mergeCell ref="NHM9:NHM12"/>
    <mergeCell ref="NHQ9:NHQ12"/>
    <mergeCell ref="NHU9:NHU12"/>
    <mergeCell ref="NHY9:NHY12"/>
    <mergeCell ref="NIC9:NIC12"/>
    <mergeCell ref="NGK9:NGK12"/>
    <mergeCell ref="NGO9:NGO12"/>
    <mergeCell ref="NGS9:NGS12"/>
    <mergeCell ref="NGW9:NGW12"/>
    <mergeCell ref="NHA9:NHA12"/>
    <mergeCell ref="NHE9:NHE12"/>
    <mergeCell ref="NFM9:NFM12"/>
    <mergeCell ref="NFQ9:NFQ12"/>
    <mergeCell ref="NFU9:NFU12"/>
    <mergeCell ref="NFY9:NFY12"/>
    <mergeCell ref="NGC9:NGC12"/>
    <mergeCell ref="NGG9:NGG12"/>
    <mergeCell ref="NEO9:NEO12"/>
    <mergeCell ref="NES9:NES12"/>
    <mergeCell ref="NEW9:NEW12"/>
    <mergeCell ref="NFA9:NFA12"/>
    <mergeCell ref="NFE9:NFE12"/>
    <mergeCell ref="NFI9:NFI12"/>
    <mergeCell ref="NDQ9:NDQ12"/>
    <mergeCell ref="NDU9:NDU12"/>
    <mergeCell ref="NDY9:NDY12"/>
    <mergeCell ref="NEC9:NEC12"/>
    <mergeCell ref="NEG9:NEG12"/>
    <mergeCell ref="NEK9:NEK12"/>
    <mergeCell ref="NCS9:NCS12"/>
    <mergeCell ref="NCW9:NCW12"/>
    <mergeCell ref="NDA9:NDA12"/>
    <mergeCell ref="NDE9:NDE12"/>
    <mergeCell ref="NDI9:NDI12"/>
    <mergeCell ref="NDM9:NDM12"/>
    <mergeCell ref="NBU9:NBU12"/>
    <mergeCell ref="NBY9:NBY12"/>
    <mergeCell ref="NCC9:NCC12"/>
    <mergeCell ref="NCG9:NCG12"/>
    <mergeCell ref="NCK9:NCK12"/>
    <mergeCell ref="NCO9:NCO12"/>
    <mergeCell ref="NAW9:NAW12"/>
    <mergeCell ref="NBA9:NBA12"/>
    <mergeCell ref="NBE9:NBE12"/>
    <mergeCell ref="NBI9:NBI12"/>
    <mergeCell ref="NBM9:NBM12"/>
    <mergeCell ref="NBQ9:NBQ12"/>
    <mergeCell ref="MZY9:MZY12"/>
    <mergeCell ref="NAC9:NAC12"/>
    <mergeCell ref="NAG9:NAG12"/>
    <mergeCell ref="NAK9:NAK12"/>
    <mergeCell ref="NAO9:NAO12"/>
    <mergeCell ref="NAS9:NAS12"/>
    <mergeCell ref="MZA9:MZA12"/>
    <mergeCell ref="MZE9:MZE12"/>
    <mergeCell ref="MZI9:MZI12"/>
    <mergeCell ref="MZM9:MZM12"/>
    <mergeCell ref="MZQ9:MZQ12"/>
    <mergeCell ref="MZU9:MZU12"/>
    <mergeCell ref="MYC9:MYC12"/>
    <mergeCell ref="MYG9:MYG12"/>
    <mergeCell ref="MYK9:MYK12"/>
    <mergeCell ref="MYO9:MYO12"/>
    <mergeCell ref="MYS9:MYS12"/>
    <mergeCell ref="MYW9:MYW12"/>
    <mergeCell ref="MXE9:MXE12"/>
    <mergeCell ref="MXI9:MXI12"/>
    <mergeCell ref="MXM9:MXM12"/>
    <mergeCell ref="MXQ9:MXQ12"/>
    <mergeCell ref="MXU9:MXU12"/>
    <mergeCell ref="MXY9:MXY12"/>
    <mergeCell ref="MWG9:MWG12"/>
    <mergeCell ref="MWK9:MWK12"/>
    <mergeCell ref="MWO9:MWO12"/>
    <mergeCell ref="MWS9:MWS12"/>
    <mergeCell ref="MWW9:MWW12"/>
    <mergeCell ref="MXA9:MXA12"/>
    <mergeCell ref="MVI9:MVI12"/>
    <mergeCell ref="MVM9:MVM12"/>
    <mergeCell ref="MVQ9:MVQ12"/>
    <mergeCell ref="MVU9:MVU12"/>
    <mergeCell ref="MVY9:MVY12"/>
    <mergeCell ref="MWC9:MWC12"/>
    <mergeCell ref="MUK9:MUK12"/>
    <mergeCell ref="MUO9:MUO12"/>
    <mergeCell ref="MUS9:MUS12"/>
    <mergeCell ref="MUW9:MUW12"/>
    <mergeCell ref="MVA9:MVA12"/>
    <mergeCell ref="MVE9:MVE12"/>
    <mergeCell ref="MTM9:MTM12"/>
    <mergeCell ref="MTQ9:MTQ12"/>
    <mergeCell ref="MTU9:MTU12"/>
    <mergeCell ref="MTY9:MTY12"/>
    <mergeCell ref="MUC9:MUC12"/>
    <mergeCell ref="MUG9:MUG12"/>
    <mergeCell ref="MSO9:MSO12"/>
    <mergeCell ref="MSS9:MSS12"/>
    <mergeCell ref="MSW9:MSW12"/>
    <mergeCell ref="MTA9:MTA12"/>
    <mergeCell ref="MTE9:MTE12"/>
    <mergeCell ref="MTI9:MTI12"/>
    <mergeCell ref="MRQ9:MRQ12"/>
    <mergeCell ref="MRU9:MRU12"/>
    <mergeCell ref="MRY9:MRY12"/>
    <mergeCell ref="MSC9:MSC12"/>
    <mergeCell ref="MSG9:MSG12"/>
    <mergeCell ref="MSK9:MSK12"/>
    <mergeCell ref="MQS9:MQS12"/>
    <mergeCell ref="MQW9:MQW12"/>
    <mergeCell ref="MRA9:MRA12"/>
    <mergeCell ref="MRE9:MRE12"/>
    <mergeCell ref="MRI9:MRI12"/>
    <mergeCell ref="MRM9:MRM12"/>
    <mergeCell ref="MPU9:MPU12"/>
    <mergeCell ref="MPY9:MPY12"/>
    <mergeCell ref="MQC9:MQC12"/>
    <mergeCell ref="MQG9:MQG12"/>
    <mergeCell ref="MQK9:MQK12"/>
    <mergeCell ref="MQO9:MQO12"/>
    <mergeCell ref="MOW9:MOW12"/>
    <mergeCell ref="MPA9:MPA12"/>
    <mergeCell ref="MPE9:MPE12"/>
    <mergeCell ref="MPI9:MPI12"/>
    <mergeCell ref="MPM9:MPM12"/>
    <mergeCell ref="MPQ9:MPQ12"/>
    <mergeCell ref="MNY9:MNY12"/>
    <mergeCell ref="MOC9:MOC12"/>
    <mergeCell ref="MOG9:MOG12"/>
    <mergeCell ref="MOK9:MOK12"/>
    <mergeCell ref="MOO9:MOO12"/>
    <mergeCell ref="MOS9:MOS12"/>
    <mergeCell ref="MNA9:MNA12"/>
    <mergeCell ref="MNE9:MNE12"/>
    <mergeCell ref="MNI9:MNI12"/>
    <mergeCell ref="MNM9:MNM12"/>
    <mergeCell ref="MNQ9:MNQ12"/>
    <mergeCell ref="MNU9:MNU12"/>
    <mergeCell ref="MMC9:MMC12"/>
    <mergeCell ref="MMG9:MMG12"/>
    <mergeCell ref="MMK9:MMK12"/>
    <mergeCell ref="MMO9:MMO12"/>
    <mergeCell ref="MMS9:MMS12"/>
    <mergeCell ref="MMW9:MMW12"/>
    <mergeCell ref="MLE9:MLE12"/>
    <mergeCell ref="MLI9:MLI12"/>
    <mergeCell ref="MLM9:MLM12"/>
    <mergeCell ref="MLQ9:MLQ12"/>
    <mergeCell ref="MLU9:MLU12"/>
    <mergeCell ref="MLY9:MLY12"/>
    <mergeCell ref="MKG9:MKG12"/>
    <mergeCell ref="MKK9:MKK12"/>
    <mergeCell ref="MKO9:MKO12"/>
    <mergeCell ref="MKS9:MKS12"/>
    <mergeCell ref="MKW9:MKW12"/>
    <mergeCell ref="MLA9:MLA12"/>
    <mergeCell ref="MJI9:MJI12"/>
    <mergeCell ref="MJM9:MJM12"/>
    <mergeCell ref="MJQ9:MJQ12"/>
    <mergeCell ref="MJU9:MJU12"/>
    <mergeCell ref="MJY9:MJY12"/>
    <mergeCell ref="MKC9:MKC12"/>
    <mergeCell ref="MIK9:MIK12"/>
    <mergeCell ref="MIO9:MIO12"/>
    <mergeCell ref="MIS9:MIS12"/>
    <mergeCell ref="MIW9:MIW12"/>
    <mergeCell ref="MJA9:MJA12"/>
    <mergeCell ref="MJE9:MJE12"/>
    <mergeCell ref="MHM9:MHM12"/>
    <mergeCell ref="MHQ9:MHQ12"/>
    <mergeCell ref="MHU9:MHU12"/>
    <mergeCell ref="MHY9:MHY12"/>
    <mergeCell ref="MIC9:MIC12"/>
    <mergeCell ref="MIG9:MIG12"/>
    <mergeCell ref="MGO9:MGO12"/>
    <mergeCell ref="MGS9:MGS12"/>
    <mergeCell ref="MGW9:MGW12"/>
    <mergeCell ref="MHA9:MHA12"/>
    <mergeCell ref="MHE9:MHE12"/>
    <mergeCell ref="MHI9:MHI12"/>
    <mergeCell ref="MFQ9:MFQ12"/>
    <mergeCell ref="MFU9:MFU12"/>
    <mergeCell ref="MFY9:MFY12"/>
    <mergeCell ref="MGC9:MGC12"/>
    <mergeCell ref="MGG9:MGG12"/>
    <mergeCell ref="MGK9:MGK12"/>
    <mergeCell ref="MES9:MES12"/>
    <mergeCell ref="MEW9:MEW12"/>
    <mergeCell ref="MFA9:MFA12"/>
    <mergeCell ref="MFE9:MFE12"/>
    <mergeCell ref="MFI9:MFI12"/>
    <mergeCell ref="MFM9:MFM12"/>
    <mergeCell ref="MDU9:MDU12"/>
    <mergeCell ref="MDY9:MDY12"/>
    <mergeCell ref="MEC9:MEC12"/>
    <mergeCell ref="MEG9:MEG12"/>
    <mergeCell ref="MEK9:MEK12"/>
    <mergeCell ref="MEO9:MEO12"/>
    <mergeCell ref="MCW9:MCW12"/>
    <mergeCell ref="MDA9:MDA12"/>
    <mergeCell ref="MDE9:MDE12"/>
    <mergeCell ref="MDI9:MDI12"/>
    <mergeCell ref="MDM9:MDM12"/>
    <mergeCell ref="MDQ9:MDQ12"/>
    <mergeCell ref="MBY9:MBY12"/>
    <mergeCell ref="MCC9:MCC12"/>
    <mergeCell ref="MCG9:MCG12"/>
    <mergeCell ref="MCK9:MCK12"/>
    <mergeCell ref="MCO9:MCO12"/>
    <mergeCell ref="MCS9:MCS12"/>
    <mergeCell ref="MBA9:MBA12"/>
    <mergeCell ref="MBE9:MBE12"/>
    <mergeCell ref="MBI9:MBI12"/>
    <mergeCell ref="MBM9:MBM12"/>
    <mergeCell ref="MBQ9:MBQ12"/>
    <mergeCell ref="MBU9:MBU12"/>
    <mergeCell ref="MAC9:MAC12"/>
    <mergeCell ref="MAG9:MAG12"/>
    <mergeCell ref="MAK9:MAK12"/>
    <mergeCell ref="MAO9:MAO12"/>
    <mergeCell ref="MAS9:MAS12"/>
    <mergeCell ref="MAW9:MAW12"/>
    <mergeCell ref="LZE9:LZE12"/>
    <mergeCell ref="LZI9:LZI12"/>
    <mergeCell ref="LZM9:LZM12"/>
    <mergeCell ref="LZQ9:LZQ12"/>
    <mergeCell ref="LZU9:LZU12"/>
    <mergeCell ref="LZY9:LZY12"/>
    <mergeCell ref="LYG9:LYG12"/>
    <mergeCell ref="LYK9:LYK12"/>
    <mergeCell ref="LYO9:LYO12"/>
    <mergeCell ref="LYS9:LYS12"/>
    <mergeCell ref="LYW9:LYW12"/>
    <mergeCell ref="LZA9:LZA12"/>
    <mergeCell ref="LXI9:LXI12"/>
    <mergeCell ref="LXM9:LXM12"/>
    <mergeCell ref="LXQ9:LXQ12"/>
    <mergeCell ref="LXU9:LXU12"/>
    <mergeCell ref="LXY9:LXY12"/>
    <mergeCell ref="LYC9:LYC12"/>
    <mergeCell ref="LWK9:LWK12"/>
    <mergeCell ref="LWO9:LWO12"/>
    <mergeCell ref="LWS9:LWS12"/>
    <mergeCell ref="LWW9:LWW12"/>
    <mergeCell ref="LXA9:LXA12"/>
    <mergeCell ref="LXE9:LXE12"/>
    <mergeCell ref="LVM9:LVM12"/>
    <mergeCell ref="LVQ9:LVQ12"/>
    <mergeCell ref="LVU9:LVU12"/>
    <mergeCell ref="LVY9:LVY12"/>
    <mergeCell ref="LWC9:LWC12"/>
    <mergeCell ref="LWG9:LWG12"/>
    <mergeCell ref="LUO9:LUO12"/>
    <mergeCell ref="LUS9:LUS12"/>
    <mergeCell ref="LUW9:LUW12"/>
    <mergeCell ref="LVA9:LVA12"/>
    <mergeCell ref="LVE9:LVE12"/>
    <mergeCell ref="LVI9:LVI12"/>
    <mergeCell ref="LTQ9:LTQ12"/>
    <mergeCell ref="LTU9:LTU12"/>
    <mergeCell ref="LTY9:LTY12"/>
    <mergeCell ref="LUC9:LUC12"/>
    <mergeCell ref="LUG9:LUG12"/>
    <mergeCell ref="LUK9:LUK12"/>
    <mergeCell ref="LSS9:LSS12"/>
    <mergeCell ref="LSW9:LSW12"/>
    <mergeCell ref="LTA9:LTA12"/>
    <mergeCell ref="LTE9:LTE12"/>
    <mergeCell ref="LTI9:LTI12"/>
    <mergeCell ref="LTM9:LTM12"/>
    <mergeCell ref="LRU9:LRU12"/>
    <mergeCell ref="LRY9:LRY12"/>
    <mergeCell ref="LSC9:LSC12"/>
    <mergeCell ref="LSG9:LSG12"/>
    <mergeCell ref="LSK9:LSK12"/>
    <mergeCell ref="LSO9:LSO12"/>
    <mergeCell ref="LQW9:LQW12"/>
    <mergeCell ref="LRA9:LRA12"/>
    <mergeCell ref="LRE9:LRE12"/>
    <mergeCell ref="LRI9:LRI12"/>
    <mergeCell ref="LRM9:LRM12"/>
    <mergeCell ref="LRQ9:LRQ12"/>
    <mergeCell ref="LPY9:LPY12"/>
    <mergeCell ref="LQC9:LQC12"/>
    <mergeCell ref="LQG9:LQG12"/>
    <mergeCell ref="LQK9:LQK12"/>
    <mergeCell ref="LQO9:LQO12"/>
    <mergeCell ref="LQS9:LQS12"/>
    <mergeCell ref="LPA9:LPA12"/>
    <mergeCell ref="LPE9:LPE12"/>
    <mergeCell ref="LPI9:LPI12"/>
    <mergeCell ref="LPM9:LPM12"/>
    <mergeCell ref="LPQ9:LPQ12"/>
    <mergeCell ref="LPU9:LPU12"/>
    <mergeCell ref="LOC9:LOC12"/>
    <mergeCell ref="LOG9:LOG12"/>
    <mergeCell ref="LOK9:LOK12"/>
    <mergeCell ref="LOO9:LOO12"/>
    <mergeCell ref="LOS9:LOS12"/>
    <mergeCell ref="LOW9:LOW12"/>
    <mergeCell ref="LNE9:LNE12"/>
    <mergeCell ref="LNI9:LNI12"/>
    <mergeCell ref="LNM9:LNM12"/>
    <mergeCell ref="LNQ9:LNQ12"/>
    <mergeCell ref="LNU9:LNU12"/>
    <mergeCell ref="LNY9:LNY12"/>
    <mergeCell ref="LMG9:LMG12"/>
    <mergeCell ref="LMK9:LMK12"/>
    <mergeCell ref="LMO9:LMO12"/>
    <mergeCell ref="LMS9:LMS12"/>
    <mergeCell ref="LMW9:LMW12"/>
    <mergeCell ref="LNA9:LNA12"/>
    <mergeCell ref="LLI9:LLI12"/>
    <mergeCell ref="LLM9:LLM12"/>
    <mergeCell ref="LLQ9:LLQ12"/>
    <mergeCell ref="LLU9:LLU12"/>
    <mergeCell ref="LLY9:LLY12"/>
    <mergeCell ref="LMC9:LMC12"/>
    <mergeCell ref="LKK9:LKK12"/>
    <mergeCell ref="LKO9:LKO12"/>
    <mergeCell ref="LKS9:LKS12"/>
    <mergeCell ref="LKW9:LKW12"/>
    <mergeCell ref="LLA9:LLA12"/>
    <mergeCell ref="LLE9:LLE12"/>
    <mergeCell ref="LJM9:LJM12"/>
    <mergeCell ref="LJQ9:LJQ12"/>
    <mergeCell ref="LJU9:LJU12"/>
    <mergeCell ref="LJY9:LJY12"/>
    <mergeCell ref="LKC9:LKC12"/>
    <mergeCell ref="LKG9:LKG12"/>
    <mergeCell ref="LIO9:LIO12"/>
    <mergeCell ref="LIS9:LIS12"/>
    <mergeCell ref="LIW9:LIW12"/>
    <mergeCell ref="LJA9:LJA12"/>
    <mergeCell ref="LJE9:LJE12"/>
    <mergeCell ref="LJI9:LJI12"/>
    <mergeCell ref="LHQ9:LHQ12"/>
    <mergeCell ref="LHU9:LHU12"/>
    <mergeCell ref="LHY9:LHY12"/>
    <mergeCell ref="LIC9:LIC12"/>
    <mergeCell ref="LIG9:LIG12"/>
    <mergeCell ref="LIK9:LIK12"/>
    <mergeCell ref="LGS9:LGS12"/>
    <mergeCell ref="LGW9:LGW12"/>
    <mergeCell ref="LHA9:LHA12"/>
    <mergeCell ref="LHE9:LHE12"/>
    <mergeCell ref="LHI9:LHI12"/>
    <mergeCell ref="LHM9:LHM12"/>
    <mergeCell ref="LFU9:LFU12"/>
    <mergeCell ref="LFY9:LFY12"/>
    <mergeCell ref="LGC9:LGC12"/>
    <mergeCell ref="LGG9:LGG12"/>
    <mergeCell ref="LGK9:LGK12"/>
    <mergeCell ref="LGO9:LGO12"/>
    <mergeCell ref="LEW9:LEW12"/>
    <mergeCell ref="LFA9:LFA12"/>
    <mergeCell ref="LFE9:LFE12"/>
    <mergeCell ref="LFI9:LFI12"/>
    <mergeCell ref="LFM9:LFM12"/>
    <mergeCell ref="LFQ9:LFQ12"/>
    <mergeCell ref="LDY9:LDY12"/>
    <mergeCell ref="LEC9:LEC12"/>
    <mergeCell ref="LEG9:LEG12"/>
    <mergeCell ref="LEK9:LEK12"/>
    <mergeCell ref="LEO9:LEO12"/>
    <mergeCell ref="LES9:LES12"/>
    <mergeCell ref="LDA9:LDA12"/>
    <mergeCell ref="LDE9:LDE12"/>
    <mergeCell ref="LDI9:LDI12"/>
    <mergeCell ref="LDM9:LDM12"/>
    <mergeCell ref="LDQ9:LDQ12"/>
    <mergeCell ref="LDU9:LDU12"/>
    <mergeCell ref="LCC9:LCC12"/>
    <mergeCell ref="LCG9:LCG12"/>
    <mergeCell ref="LCK9:LCK12"/>
    <mergeCell ref="LCO9:LCO12"/>
    <mergeCell ref="LCS9:LCS12"/>
    <mergeCell ref="LCW9:LCW12"/>
    <mergeCell ref="LBE9:LBE12"/>
    <mergeCell ref="LBI9:LBI12"/>
    <mergeCell ref="LBM9:LBM12"/>
    <mergeCell ref="LBQ9:LBQ12"/>
    <mergeCell ref="LBU9:LBU12"/>
    <mergeCell ref="LBY9:LBY12"/>
    <mergeCell ref="LAG9:LAG12"/>
    <mergeCell ref="LAK9:LAK12"/>
    <mergeCell ref="LAO9:LAO12"/>
    <mergeCell ref="LAS9:LAS12"/>
    <mergeCell ref="LAW9:LAW12"/>
    <mergeCell ref="LBA9:LBA12"/>
    <mergeCell ref="KZI9:KZI12"/>
    <mergeCell ref="KZM9:KZM12"/>
    <mergeCell ref="KZQ9:KZQ12"/>
    <mergeCell ref="KZU9:KZU12"/>
    <mergeCell ref="KZY9:KZY12"/>
    <mergeCell ref="LAC9:LAC12"/>
    <mergeCell ref="KYK9:KYK12"/>
    <mergeCell ref="KYO9:KYO12"/>
    <mergeCell ref="KYS9:KYS12"/>
    <mergeCell ref="KYW9:KYW12"/>
    <mergeCell ref="KZA9:KZA12"/>
    <mergeCell ref="KZE9:KZE12"/>
    <mergeCell ref="KXM9:KXM12"/>
    <mergeCell ref="KXQ9:KXQ12"/>
    <mergeCell ref="KXU9:KXU12"/>
    <mergeCell ref="KXY9:KXY12"/>
    <mergeCell ref="KYC9:KYC12"/>
    <mergeCell ref="KYG9:KYG12"/>
    <mergeCell ref="KWO9:KWO12"/>
    <mergeCell ref="KWS9:KWS12"/>
    <mergeCell ref="KWW9:KWW12"/>
    <mergeCell ref="KXA9:KXA12"/>
    <mergeCell ref="KXE9:KXE12"/>
    <mergeCell ref="KXI9:KXI12"/>
    <mergeCell ref="KVQ9:KVQ12"/>
    <mergeCell ref="KVU9:KVU12"/>
    <mergeCell ref="KVY9:KVY12"/>
    <mergeCell ref="KWC9:KWC12"/>
    <mergeCell ref="KWG9:KWG12"/>
    <mergeCell ref="KWK9:KWK12"/>
    <mergeCell ref="KUS9:KUS12"/>
    <mergeCell ref="KUW9:KUW12"/>
    <mergeCell ref="KVA9:KVA12"/>
    <mergeCell ref="KVE9:KVE12"/>
    <mergeCell ref="KVI9:KVI12"/>
    <mergeCell ref="KVM9:KVM12"/>
    <mergeCell ref="KTU9:KTU12"/>
    <mergeCell ref="KTY9:KTY12"/>
    <mergeCell ref="KUC9:KUC12"/>
    <mergeCell ref="KUG9:KUG12"/>
    <mergeCell ref="KUK9:KUK12"/>
    <mergeCell ref="KUO9:KUO12"/>
    <mergeCell ref="KSW9:KSW12"/>
    <mergeCell ref="KTA9:KTA12"/>
    <mergeCell ref="KTE9:KTE12"/>
    <mergeCell ref="KTI9:KTI12"/>
    <mergeCell ref="KTM9:KTM12"/>
    <mergeCell ref="KTQ9:KTQ12"/>
    <mergeCell ref="KRY9:KRY12"/>
    <mergeCell ref="KSC9:KSC12"/>
    <mergeCell ref="KSG9:KSG12"/>
    <mergeCell ref="KSK9:KSK12"/>
    <mergeCell ref="KSO9:KSO12"/>
    <mergeCell ref="KSS9:KSS12"/>
    <mergeCell ref="KRA9:KRA12"/>
    <mergeCell ref="KRE9:KRE12"/>
    <mergeCell ref="KRI9:KRI12"/>
    <mergeCell ref="KRM9:KRM12"/>
    <mergeCell ref="KRQ9:KRQ12"/>
    <mergeCell ref="KRU9:KRU12"/>
    <mergeCell ref="KQC9:KQC12"/>
    <mergeCell ref="KQG9:KQG12"/>
    <mergeCell ref="KQK9:KQK12"/>
    <mergeCell ref="KQO9:KQO12"/>
    <mergeCell ref="KQS9:KQS12"/>
    <mergeCell ref="KQW9:KQW12"/>
    <mergeCell ref="KPE9:KPE12"/>
    <mergeCell ref="KPI9:KPI12"/>
    <mergeCell ref="KPM9:KPM12"/>
    <mergeCell ref="KPQ9:KPQ12"/>
    <mergeCell ref="KPU9:KPU12"/>
    <mergeCell ref="KPY9:KPY12"/>
    <mergeCell ref="KOG9:KOG12"/>
    <mergeCell ref="KOK9:KOK12"/>
    <mergeCell ref="KOO9:KOO12"/>
    <mergeCell ref="KOS9:KOS12"/>
    <mergeCell ref="KOW9:KOW12"/>
    <mergeCell ref="KPA9:KPA12"/>
    <mergeCell ref="KNI9:KNI12"/>
    <mergeCell ref="KNM9:KNM12"/>
    <mergeCell ref="KNQ9:KNQ12"/>
    <mergeCell ref="KNU9:KNU12"/>
    <mergeCell ref="KNY9:KNY12"/>
    <mergeCell ref="KOC9:KOC12"/>
    <mergeCell ref="KMK9:KMK12"/>
    <mergeCell ref="KMO9:KMO12"/>
    <mergeCell ref="KMS9:KMS12"/>
    <mergeCell ref="KMW9:KMW12"/>
    <mergeCell ref="KNA9:KNA12"/>
    <mergeCell ref="KNE9:KNE12"/>
    <mergeCell ref="KLM9:KLM12"/>
    <mergeCell ref="KLQ9:KLQ12"/>
    <mergeCell ref="KLU9:KLU12"/>
    <mergeCell ref="KLY9:KLY12"/>
    <mergeCell ref="KMC9:KMC12"/>
    <mergeCell ref="KMG9:KMG12"/>
    <mergeCell ref="KKO9:KKO12"/>
    <mergeCell ref="KKS9:KKS12"/>
    <mergeCell ref="KKW9:KKW12"/>
    <mergeCell ref="KLA9:KLA12"/>
    <mergeCell ref="KLE9:KLE12"/>
    <mergeCell ref="KLI9:KLI12"/>
    <mergeCell ref="KJQ9:KJQ12"/>
    <mergeCell ref="KJU9:KJU12"/>
    <mergeCell ref="KJY9:KJY12"/>
    <mergeCell ref="KKC9:KKC12"/>
    <mergeCell ref="KKG9:KKG12"/>
    <mergeCell ref="KKK9:KKK12"/>
    <mergeCell ref="KIS9:KIS12"/>
    <mergeCell ref="KIW9:KIW12"/>
    <mergeCell ref="KJA9:KJA12"/>
    <mergeCell ref="KJE9:KJE12"/>
    <mergeCell ref="KJI9:KJI12"/>
    <mergeCell ref="KJM9:KJM12"/>
    <mergeCell ref="KHU9:KHU12"/>
    <mergeCell ref="KHY9:KHY12"/>
    <mergeCell ref="KIC9:KIC12"/>
    <mergeCell ref="KIG9:KIG12"/>
    <mergeCell ref="KIK9:KIK12"/>
    <mergeCell ref="KIO9:KIO12"/>
    <mergeCell ref="KGW9:KGW12"/>
    <mergeCell ref="KHA9:KHA12"/>
    <mergeCell ref="KHE9:KHE12"/>
    <mergeCell ref="KHI9:KHI12"/>
    <mergeCell ref="KHM9:KHM12"/>
    <mergeCell ref="KHQ9:KHQ12"/>
    <mergeCell ref="KFY9:KFY12"/>
    <mergeCell ref="KGC9:KGC12"/>
    <mergeCell ref="KGG9:KGG12"/>
    <mergeCell ref="KGK9:KGK12"/>
    <mergeCell ref="KGO9:KGO12"/>
    <mergeCell ref="KGS9:KGS12"/>
    <mergeCell ref="KFA9:KFA12"/>
    <mergeCell ref="KFE9:KFE12"/>
    <mergeCell ref="KFI9:KFI12"/>
    <mergeCell ref="KFM9:KFM12"/>
    <mergeCell ref="KFQ9:KFQ12"/>
    <mergeCell ref="KFU9:KFU12"/>
    <mergeCell ref="KEC9:KEC12"/>
    <mergeCell ref="KEG9:KEG12"/>
    <mergeCell ref="KEK9:KEK12"/>
    <mergeCell ref="KEO9:KEO12"/>
    <mergeCell ref="KES9:KES12"/>
    <mergeCell ref="KEW9:KEW12"/>
    <mergeCell ref="KDE9:KDE12"/>
    <mergeCell ref="KDI9:KDI12"/>
    <mergeCell ref="KDM9:KDM12"/>
    <mergeCell ref="KDQ9:KDQ12"/>
    <mergeCell ref="KDU9:KDU12"/>
    <mergeCell ref="KDY9:KDY12"/>
    <mergeCell ref="KCG9:KCG12"/>
    <mergeCell ref="KCK9:KCK12"/>
    <mergeCell ref="KCO9:KCO12"/>
    <mergeCell ref="KCS9:KCS12"/>
    <mergeCell ref="KCW9:KCW12"/>
    <mergeCell ref="KDA9:KDA12"/>
    <mergeCell ref="KBI9:KBI12"/>
    <mergeCell ref="KBM9:KBM12"/>
    <mergeCell ref="KBQ9:KBQ12"/>
    <mergeCell ref="KBU9:KBU12"/>
    <mergeCell ref="KBY9:KBY12"/>
    <mergeCell ref="KCC9:KCC12"/>
    <mergeCell ref="KAK9:KAK12"/>
    <mergeCell ref="KAO9:KAO12"/>
    <mergeCell ref="KAS9:KAS12"/>
    <mergeCell ref="KAW9:KAW12"/>
    <mergeCell ref="KBA9:KBA12"/>
    <mergeCell ref="KBE9:KBE12"/>
    <mergeCell ref="JZM9:JZM12"/>
    <mergeCell ref="JZQ9:JZQ12"/>
    <mergeCell ref="JZU9:JZU12"/>
    <mergeCell ref="JZY9:JZY12"/>
    <mergeCell ref="KAC9:KAC12"/>
    <mergeCell ref="KAG9:KAG12"/>
    <mergeCell ref="JYO9:JYO12"/>
    <mergeCell ref="JYS9:JYS12"/>
    <mergeCell ref="JYW9:JYW12"/>
    <mergeCell ref="JZA9:JZA12"/>
    <mergeCell ref="JZE9:JZE12"/>
    <mergeCell ref="JZI9:JZI12"/>
    <mergeCell ref="JXQ9:JXQ12"/>
    <mergeCell ref="JXU9:JXU12"/>
    <mergeCell ref="JXY9:JXY12"/>
    <mergeCell ref="JYC9:JYC12"/>
    <mergeCell ref="JYG9:JYG12"/>
    <mergeCell ref="JYK9:JYK12"/>
    <mergeCell ref="JWS9:JWS12"/>
    <mergeCell ref="JWW9:JWW12"/>
    <mergeCell ref="JXA9:JXA12"/>
    <mergeCell ref="JXE9:JXE12"/>
    <mergeCell ref="JXI9:JXI12"/>
    <mergeCell ref="JXM9:JXM12"/>
    <mergeCell ref="JVU9:JVU12"/>
    <mergeCell ref="JVY9:JVY12"/>
    <mergeCell ref="JWC9:JWC12"/>
    <mergeCell ref="JWG9:JWG12"/>
    <mergeCell ref="JWK9:JWK12"/>
    <mergeCell ref="JWO9:JWO12"/>
    <mergeCell ref="JUW9:JUW12"/>
    <mergeCell ref="JVA9:JVA12"/>
    <mergeCell ref="JVE9:JVE12"/>
    <mergeCell ref="JVI9:JVI12"/>
    <mergeCell ref="JVM9:JVM12"/>
    <mergeCell ref="JVQ9:JVQ12"/>
    <mergeCell ref="JTY9:JTY12"/>
    <mergeCell ref="JUC9:JUC12"/>
    <mergeCell ref="JUG9:JUG12"/>
    <mergeCell ref="JUK9:JUK12"/>
    <mergeCell ref="JUO9:JUO12"/>
    <mergeCell ref="JUS9:JUS12"/>
    <mergeCell ref="JTA9:JTA12"/>
    <mergeCell ref="JTE9:JTE12"/>
    <mergeCell ref="JTI9:JTI12"/>
    <mergeCell ref="JTM9:JTM12"/>
    <mergeCell ref="JTQ9:JTQ12"/>
    <mergeCell ref="JTU9:JTU12"/>
    <mergeCell ref="JSC9:JSC12"/>
    <mergeCell ref="JSG9:JSG12"/>
    <mergeCell ref="JSK9:JSK12"/>
    <mergeCell ref="JSO9:JSO12"/>
    <mergeCell ref="JSS9:JSS12"/>
    <mergeCell ref="JSW9:JSW12"/>
    <mergeCell ref="JRE9:JRE12"/>
    <mergeCell ref="JRI9:JRI12"/>
    <mergeCell ref="JRM9:JRM12"/>
    <mergeCell ref="JRQ9:JRQ12"/>
    <mergeCell ref="JRU9:JRU12"/>
    <mergeCell ref="JRY9:JRY12"/>
    <mergeCell ref="JQG9:JQG12"/>
    <mergeCell ref="JQK9:JQK12"/>
    <mergeCell ref="JQO9:JQO12"/>
    <mergeCell ref="JQS9:JQS12"/>
    <mergeCell ref="JQW9:JQW12"/>
    <mergeCell ref="JRA9:JRA12"/>
    <mergeCell ref="JPI9:JPI12"/>
    <mergeCell ref="JPM9:JPM12"/>
    <mergeCell ref="JPQ9:JPQ12"/>
    <mergeCell ref="JPU9:JPU12"/>
    <mergeCell ref="JPY9:JPY12"/>
    <mergeCell ref="JQC9:JQC12"/>
    <mergeCell ref="JOK9:JOK12"/>
    <mergeCell ref="JOO9:JOO12"/>
    <mergeCell ref="JOS9:JOS12"/>
    <mergeCell ref="JOW9:JOW12"/>
    <mergeCell ref="JPA9:JPA12"/>
    <mergeCell ref="JPE9:JPE12"/>
    <mergeCell ref="JNM9:JNM12"/>
    <mergeCell ref="JNQ9:JNQ12"/>
    <mergeCell ref="JNU9:JNU12"/>
    <mergeCell ref="JNY9:JNY12"/>
    <mergeCell ref="JOC9:JOC12"/>
    <mergeCell ref="JOG9:JOG12"/>
    <mergeCell ref="JMO9:JMO12"/>
    <mergeCell ref="JMS9:JMS12"/>
    <mergeCell ref="JMW9:JMW12"/>
    <mergeCell ref="JNA9:JNA12"/>
    <mergeCell ref="JNE9:JNE12"/>
    <mergeCell ref="JNI9:JNI12"/>
    <mergeCell ref="JLQ9:JLQ12"/>
    <mergeCell ref="JLU9:JLU12"/>
    <mergeCell ref="JLY9:JLY12"/>
    <mergeCell ref="JMC9:JMC12"/>
    <mergeCell ref="JMG9:JMG12"/>
    <mergeCell ref="JMK9:JMK12"/>
    <mergeCell ref="JKS9:JKS12"/>
    <mergeCell ref="JKW9:JKW12"/>
    <mergeCell ref="JLA9:JLA12"/>
    <mergeCell ref="JLE9:JLE12"/>
    <mergeCell ref="JLI9:JLI12"/>
    <mergeCell ref="JLM9:JLM12"/>
    <mergeCell ref="JJU9:JJU12"/>
    <mergeCell ref="JJY9:JJY12"/>
    <mergeCell ref="JKC9:JKC12"/>
    <mergeCell ref="JKG9:JKG12"/>
    <mergeCell ref="JKK9:JKK12"/>
    <mergeCell ref="JKO9:JKO12"/>
    <mergeCell ref="JIW9:JIW12"/>
    <mergeCell ref="JJA9:JJA12"/>
    <mergeCell ref="JJE9:JJE12"/>
    <mergeCell ref="JJI9:JJI12"/>
    <mergeCell ref="JJM9:JJM12"/>
    <mergeCell ref="JJQ9:JJQ12"/>
    <mergeCell ref="JHY9:JHY12"/>
    <mergeCell ref="JIC9:JIC12"/>
    <mergeCell ref="JIG9:JIG12"/>
    <mergeCell ref="JIK9:JIK12"/>
    <mergeCell ref="JIO9:JIO12"/>
    <mergeCell ref="JIS9:JIS12"/>
    <mergeCell ref="JHA9:JHA12"/>
    <mergeCell ref="JHE9:JHE12"/>
    <mergeCell ref="JHI9:JHI12"/>
    <mergeCell ref="JHM9:JHM12"/>
    <mergeCell ref="JHQ9:JHQ12"/>
    <mergeCell ref="JHU9:JHU12"/>
    <mergeCell ref="JGC9:JGC12"/>
    <mergeCell ref="JGG9:JGG12"/>
    <mergeCell ref="JGK9:JGK12"/>
    <mergeCell ref="JGO9:JGO12"/>
    <mergeCell ref="JGS9:JGS12"/>
    <mergeCell ref="JGW9:JGW12"/>
    <mergeCell ref="JFE9:JFE12"/>
    <mergeCell ref="JFI9:JFI12"/>
    <mergeCell ref="JFM9:JFM12"/>
    <mergeCell ref="JFQ9:JFQ12"/>
    <mergeCell ref="JFU9:JFU12"/>
    <mergeCell ref="JFY9:JFY12"/>
    <mergeCell ref="JEG9:JEG12"/>
    <mergeCell ref="JEK9:JEK12"/>
    <mergeCell ref="JEO9:JEO12"/>
    <mergeCell ref="JES9:JES12"/>
    <mergeCell ref="JEW9:JEW12"/>
    <mergeCell ref="JFA9:JFA12"/>
    <mergeCell ref="JDI9:JDI12"/>
    <mergeCell ref="JDM9:JDM12"/>
    <mergeCell ref="JDQ9:JDQ12"/>
    <mergeCell ref="JDU9:JDU12"/>
    <mergeCell ref="JDY9:JDY12"/>
    <mergeCell ref="JEC9:JEC12"/>
    <mergeCell ref="JCK9:JCK12"/>
    <mergeCell ref="JCO9:JCO12"/>
    <mergeCell ref="JCS9:JCS12"/>
    <mergeCell ref="JCW9:JCW12"/>
    <mergeCell ref="JDA9:JDA12"/>
    <mergeCell ref="JDE9:JDE12"/>
    <mergeCell ref="JBM9:JBM12"/>
    <mergeCell ref="JBQ9:JBQ12"/>
    <mergeCell ref="JBU9:JBU12"/>
    <mergeCell ref="JBY9:JBY12"/>
    <mergeCell ref="JCC9:JCC12"/>
    <mergeCell ref="JCG9:JCG12"/>
    <mergeCell ref="JAO9:JAO12"/>
    <mergeCell ref="JAS9:JAS12"/>
    <mergeCell ref="JAW9:JAW12"/>
    <mergeCell ref="JBA9:JBA12"/>
    <mergeCell ref="JBE9:JBE12"/>
    <mergeCell ref="JBI9:JBI12"/>
    <mergeCell ref="IZQ9:IZQ12"/>
    <mergeCell ref="IZU9:IZU12"/>
    <mergeCell ref="IZY9:IZY12"/>
    <mergeCell ref="JAC9:JAC12"/>
    <mergeCell ref="JAG9:JAG12"/>
    <mergeCell ref="JAK9:JAK12"/>
    <mergeCell ref="IYS9:IYS12"/>
    <mergeCell ref="IYW9:IYW12"/>
    <mergeCell ref="IZA9:IZA12"/>
    <mergeCell ref="IZE9:IZE12"/>
    <mergeCell ref="IZI9:IZI12"/>
    <mergeCell ref="IZM9:IZM12"/>
    <mergeCell ref="IXU9:IXU12"/>
    <mergeCell ref="IXY9:IXY12"/>
    <mergeCell ref="IYC9:IYC12"/>
    <mergeCell ref="IYG9:IYG12"/>
    <mergeCell ref="IYK9:IYK12"/>
    <mergeCell ref="IYO9:IYO12"/>
    <mergeCell ref="IWW9:IWW12"/>
    <mergeCell ref="IXA9:IXA12"/>
    <mergeCell ref="IXE9:IXE12"/>
    <mergeCell ref="IXI9:IXI12"/>
    <mergeCell ref="IXM9:IXM12"/>
    <mergeCell ref="IXQ9:IXQ12"/>
    <mergeCell ref="IVY9:IVY12"/>
    <mergeCell ref="IWC9:IWC12"/>
    <mergeCell ref="IWG9:IWG12"/>
    <mergeCell ref="IWK9:IWK12"/>
    <mergeCell ref="IWO9:IWO12"/>
    <mergeCell ref="IWS9:IWS12"/>
    <mergeCell ref="IVA9:IVA12"/>
    <mergeCell ref="IVE9:IVE12"/>
    <mergeCell ref="IVI9:IVI12"/>
    <mergeCell ref="IVM9:IVM12"/>
    <mergeCell ref="IVQ9:IVQ12"/>
    <mergeCell ref="IVU9:IVU12"/>
    <mergeCell ref="IUC9:IUC12"/>
    <mergeCell ref="IUG9:IUG12"/>
    <mergeCell ref="IUK9:IUK12"/>
    <mergeCell ref="IUO9:IUO12"/>
    <mergeCell ref="IUS9:IUS12"/>
    <mergeCell ref="IUW9:IUW12"/>
    <mergeCell ref="ITE9:ITE12"/>
    <mergeCell ref="ITI9:ITI12"/>
    <mergeCell ref="ITM9:ITM12"/>
    <mergeCell ref="ITQ9:ITQ12"/>
    <mergeCell ref="ITU9:ITU12"/>
    <mergeCell ref="ITY9:ITY12"/>
    <mergeCell ref="ISG9:ISG12"/>
    <mergeCell ref="ISK9:ISK12"/>
    <mergeCell ref="ISO9:ISO12"/>
    <mergeCell ref="ISS9:ISS12"/>
    <mergeCell ref="ISW9:ISW12"/>
    <mergeCell ref="ITA9:ITA12"/>
    <mergeCell ref="IRI9:IRI12"/>
    <mergeCell ref="IRM9:IRM12"/>
    <mergeCell ref="IRQ9:IRQ12"/>
    <mergeCell ref="IRU9:IRU12"/>
    <mergeCell ref="IRY9:IRY12"/>
    <mergeCell ref="ISC9:ISC12"/>
    <mergeCell ref="IQK9:IQK12"/>
    <mergeCell ref="IQO9:IQO12"/>
    <mergeCell ref="IQS9:IQS12"/>
    <mergeCell ref="IQW9:IQW12"/>
    <mergeCell ref="IRA9:IRA12"/>
    <mergeCell ref="IRE9:IRE12"/>
    <mergeCell ref="IPM9:IPM12"/>
    <mergeCell ref="IPQ9:IPQ12"/>
    <mergeCell ref="IPU9:IPU12"/>
    <mergeCell ref="IPY9:IPY12"/>
    <mergeCell ref="IQC9:IQC12"/>
    <mergeCell ref="IQG9:IQG12"/>
    <mergeCell ref="IOO9:IOO12"/>
    <mergeCell ref="IOS9:IOS12"/>
    <mergeCell ref="IOW9:IOW12"/>
    <mergeCell ref="IPA9:IPA12"/>
    <mergeCell ref="IPE9:IPE12"/>
    <mergeCell ref="IPI9:IPI12"/>
    <mergeCell ref="INQ9:INQ12"/>
    <mergeCell ref="INU9:INU12"/>
    <mergeCell ref="INY9:INY12"/>
    <mergeCell ref="IOC9:IOC12"/>
    <mergeCell ref="IOG9:IOG12"/>
    <mergeCell ref="IOK9:IOK12"/>
    <mergeCell ref="IMS9:IMS12"/>
    <mergeCell ref="IMW9:IMW12"/>
    <mergeCell ref="INA9:INA12"/>
    <mergeCell ref="INE9:INE12"/>
    <mergeCell ref="INI9:INI12"/>
    <mergeCell ref="INM9:INM12"/>
    <mergeCell ref="ILU9:ILU12"/>
    <mergeCell ref="ILY9:ILY12"/>
    <mergeCell ref="IMC9:IMC12"/>
    <mergeCell ref="IMG9:IMG12"/>
    <mergeCell ref="IMK9:IMK12"/>
    <mergeCell ref="IMO9:IMO12"/>
    <mergeCell ref="IKW9:IKW12"/>
    <mergeCell ref="ILA9:ILA12"/>
    <mergeCell ref="ILE9:ILE12"/>
    <mergeCell ref="ILI9:ILI12"/>
    <mergeCell ref="ILM9:ILM12"/>
    <mergeCell ref="ILQ9:ILQ12"/>
    <mergeCell ref="IJY9:IJY12"/>
    <mergeCell ref="IKC9:IKC12"/>
    <mergeCell ref="IKG9:IKG12"/>
    <mergeCell ref="IKK9:IKK12"/>
    <mergeCell ref="IKO9:IKO12"/>
    <mergeCell ref="IKS9:IKS12"/>
    <mergeCell ref="IJA9:IJA12"/>
    <mergeCell ref="IJE9:IJE12"/>
    <mergeCell ref="IJI9:IJI12"/>
    <mergeCell ref="IJM9:IJM12"/>
    <mergeCell ref="IJQ9:IJQ12"/>
    <mergeCell ref="IJU9:IJU12"/>
    <mergeCell ref="IIC9:IIC12"/>
    <mergeCell ref="IIG9:IIG12"/>
    <mergeCell ref="IIK9:IIK12"/>
    <mergeCell ref="IIO9:IIO12"/>
    <mergeCell ref="IIS9:IIS12"/>
    <mergeCell ref="IIW9:IIW12"/>
    <mergeCell ref="IHE9:IHE12"/>
    <mergeCell ref="IHI9:IHI12"/>
    <mergeCell ref="IHM9:IHM12"/>
    <mergeCell ref="IHQ9:IHQ12"/>
    <mergeCell ref="IHU9:IHU12"/>
    <mergeCell ref="IHY9:IHY12"/>
    <mergeCell ref="IGG9:IGG12"/>
    <mergeCell ref="IGK9:IGK12"/>
    <mergeCell ref="IGO9:IGO12"/>
    <mergeCell ref="IGS9:IGS12"/>
    <mergeCell ref="IGW9:IGW12"/>
    <mergeCell ref="IHA9:IHA12"/>
    <mergeCell ref="IFI9:IFI12"/>
    <mergeCell ref="IFM9:IFM12"/>
    <mergeCell ref="IFQ9:IFQ12"/>
    <mergeCell ref="IFU9:IFU12"/>
    <mergeCell ref="IFY9:IFY12"/>
    <mergeCell ref="IGC9:IGC12"/>
    <mergeCell ref="IEK9:IEK12"/>
    <mergeCell ref="IEO9:IEO12"/>
    <mergeCell ref="IES9:IES12"/>
    <mergeCell ref="IEW9:IEW12"/>
    <mergeCell ref="IFA9:IFA12"/>
    <mergeCell ref="IFE9:IFE12"/>
    <mergeCell ref="IDM9:IDM12"/>
    <mergeCell ref="IDQ9:IDQ12"/>
    <mergeCell ref="IDU9:IDU12"/>
    <mergeCell ref="IDY9:IDY12"/>
    <mergeCell ref="IEC9:IEC12"/>
    <mergeCell ref="IEG9:IEG12"/>
    <mergeCell ref="ICO9:ICO12"/>
    <mergeCell ref="ICS9:ICS12"/>
    <mergeCell ref="ICW9:ICW12"/>
    <mergeCell ref="IDA9:IDA12"/>
    <mergeCell ref="IDE9:IDE12"/>
    <mergeCell ref="IDI9:IDI12"/>
    <mergeCell ref="IBQ9:IBQ12"/>
    <mergeCell ref="IBU9:IBU12"/>
    <mergeCell ref="IBY9:IBY12"/>
    <mergeCell ref="ICC9:ICC12"/>
    <mergeCell ref="ICG9:ICG12"/>
    <mergeCell ref="ICK9:ICK12"/>
    <mergeCell ref="IAS9:IAS12"/>
    <mergeCell ref="IAW9:IAW12"/>
    <mergeCell ref="IBA9:IBA12"/>
    <mergeCell ref="IBE9:IBE12"/>
    <mergeCell ref="IBI9:IBI12"/>
    <mergeCell ref="IBM9:IBM12"/>
    <mergeCell ref="HZU9:HZU12"/>
    <mergeCell ref="HZY9:HZY12"/>
    <mergeCell ref="IAC9:IAC12"/>
    <mergeCell ref="IAG9:IAG12"/>
    <mergeCell ref="IAK9:IAK12"/>
    <mergeCell ref="IAO9:IAO12"/>
    <mergeCell ref="HYW9:HYW12"/>
    <mergeCell ref="HZA9:HZA12"/>
    <mergeCell ref="HZE9:HZE12"/>
    <mergeCell ref="HZI9:HZI12"/>
    <mergeCell ref="HZM9:HZM12"/>
    <mergeCell ref="HZQ9:HZQ12"/>
    <mergeCell ref="HXY9:HXY12"/>
    <mergeCell ref="HYC9:HYC12"/>
    <mergeCell ref="HYG9:HYG12"/>
    <mergeCell ref="HYK9:HYK12"/>
    <mergeCell ref="HYO9:HYO12"/>
    <mergeCell ref="HYS9:HYS12"/>
    <mergeCell ref="HXA9:HXA12"/>
    <mergeCell ref="HXE9:HXE12"/>
    <mergeCell ref="HXI9:HXI12"/>
    <mergeCell ref="HXM9:HXM12"/>
    <mergeCell ref="HXQ9:HXQ12"/>
    <mergeCell ref="HXU9:HXU12"/>
    <mergeCell ref="HWC9:HWC12"/>
    <mergeCell ref="HWG9:HWG12"/>
    <mergeCell ref="HWK9:HWK12"/>
    <mergeCell ref="HWO9:HWO12"/>
    <mergeCell ref="HWS9:HWS12"/>
    <mergeCell ref="HWW9:HWW12"/>
    <mergeCell ref="HVE9:HVE12"/>
    <mergeCell ref="HVI9:HVI12"/>
    <mergeCell ref="HVM9:HVM12"/>
    <mergeCell ref="HVQ9:HVQ12"/>
    <mergeCell ref="HVU9:HVU12"/>
    <mergeCell ref="HVY9:HVY12"/>
    <mergeCell ref="HUG9:HUG12"/>
    <mergeCell ref="HUK9:HUK12"/>
    <mergeCell ref="HUO9:HUO12"/>
    <mergeCell ref="HUS9:HUS12"/>
    <mergeCell ref="HUW9:HUW12"/>
    <mergeCell ref="HVA9:HVA12"/>
    <mergeCell ref="HTI9:HTI12"/>
    <mergeCell ref="HTM9:HTM12"/>
    <mergeCell ref="HTQ9:HTQ12"/>
    <mergeCell ref="HTU9:HTU12"/>
    <mergeCell ref="HTY9:HTY12"/>
    <mergeCell ref="HUC9:HUC12"/>
    <mergeCell ref="HSK9:HSK12"/>
    <mergeCell ref="HSO9:HSO12"/>
    <mergeCell ref="HSS9:HSS12"/>
    <mergeCell ref="HSW9:HSW12"/>
    <mergeCell ref="HTA9:HTA12"/>
    <mergeCell ref="HTE9:HTE12"/>
    <mergeCell ref="HRM9:HRM12"/>
    <mergeCell ref="HRQ9:HRQ12"/>
    <mergeCell ref="HRU9:HRU12"/>
    <mergeCell ref="HRY9:HRY12"/>
    <mergeCell ref="HSC9:HSC12"/>
    <mergeCell ref="HSG9:HSG12"/>
    <mergeCell ref="HQO9:HQO12"/>
    <mergeCell ref="HQS9:HQS12"/>
    <mergeCell ref="HQW9:HQW12"/>
    <mergeCell ref="HRA9:HRA12"/>
    <mergeCell ref="HRE9:HRE12"/>
    <mergeCell ref="HRI9:HRI12"/>
    <mergeCell ref="HPQ9:HPQ12"/>
    <mergeCell ref="HPU9:HPU12"/>
    <mergeCell ref="HPY9:HPY12"/>
    <mergeCell ref="HQC9:HQC12"/>
    <mergeCell ref="HQG9:HQG12"/>
    <mergeCell ref="HQK9:HQK12"/>
    <mergeCell ref="HOS9:HOS12"/>
    <mergeCell ref="HOW9:HOW12"/>
    <mergeCell ref="HPA9:HPA12"/>
    <mergeCell ref="HPE9:HPE12"/>
    <mergeCell ref="HPI9:HPI12"/>
    <mergeCell ref="HPM9:HPM12"/>
    <mergeCell ref="HNU9:HNU12"/>
    <mergeCell ref="HNY9:HNY12"/>
    <mergeCell ref="HOC9:HOC12"/>
    <mergeCell ref="HOG9:HOG12"/>
    <mergeCell ref="HOK9:HOK12"/>
    <mergeCell ref="HOO9:HOO12"/>
    <mergeCell ref="HMW9:HMW12"/>
    <mergeCell ref="HNA9:HNA12"/>
    <mergeCell ref="HNE9:HNE12"/>
    <mergeCell ref="HNI9:HNI12"/>
    <mergeCell ref="HNM9:HNM12"/>
    <mergeCell ref="HNQ9:HNQ12"/>
    <mergeCell ref="HLY9:HLY12"/>
    <mergeCell ref="HMC9:HMC12"/>
    <mergeCell ref="HMG9:HMG12"/>
    <mergeCell ref="HMK9:HMK12"/>
    <mergeCell ref="HMO9:HMO12"/>
    <mergeCell ref="HMS9:HMS12"/>
    <mergeCell ref="HLA9:HLA12"/>
    <mergeCell ref="HLE9:HLE12"/>
    <mergeCell ref="HLI9:HLI12"/>
    <mergeCell ref="HLM9:HLM12"/>
    <mergeCell ref="HLQ9:HLQ12"/>
    <mergeCell ref="HLU9:HLU12"/>
    <mergeCell ref="HKC9:HKC12"/>
    <mergeCell ref="HKG9:HKG12"/>
    <mergeCell ref="HKK9:HKK12"/>
    <mergeCell ref="HKO9:HKO12"/>
    <mergeCell ref="HKS9:HKS12"/>
    <mergeCell ref="HKW9:HKW12"/>
    <mergeCell ref="HJE9:HJE12"/>
    <mergeCell ref="HJI9:HJI12"/>
    <mergeCell ref="HJM9:HJM12"/>
    <mergeCell ref="HJQ9:HJQ12"/>
    <mergeCell ref="HJU9:HJU12"/>
    <mergeCell ref="HJY9:HJY12"/>
    <mergeCell ref="HIG9:HIG12"/>
    <mergeCell ref="HIK9:HIK12"/>
    <mergeCell ref="HIO9:HIO12"/>
    <mergeCell ref="HIS9:HIS12"/>
    <mergeCell ref="HIW9:HIW12"/>
    <mergeCell ref="HJA9:HJA12"/>
    <mergeCell ref="HHI9:HHI12"/>
    <mergeCell ref="HHM9:HHM12"/>
    <mergeCell ref="HHQ9:HHQ12"/>
    <mergeCell ref="HHU9:HHU12"/>
    <mergeCell ref="HHY9:HHY12"/>
    <mergeCell ref="HIC9:HIC12"/>
    <mergeCell ref="HGK9:HGK12"/>
    <mergeCell ref="HGO9:HGO12"/>
    <mergeCell ref="HGS9:HGS12"/>
    <mergeCell ref="HGW9:HGW12"/>
    <mergeCell ref="HHA9:HHA12"/>
    <mergeCell ref="HHE9:HHE12"/>
    <mergeCell ref="HFM9:HFM12"/>
    <mergeCell ref="HFQ9:HFQ12"/>
    <mergeCell ref="HFU9:HFU12"/>
    <mergeCell ref="HFY9:HFY12"/>
    <mergeCell ref="HGC9:HGC12"/>
    <mergeCell ref="HGG9:HGG12"/>
    <mergeCell ref="HEO9:HEO12"/>
    <mergeCell ref="HES9:HES12"/>
    <mergeCell ref="HEW9:HEW12"/>
    <mergeCell ref="HFA9:HFA12"/>
    <mergeCell ref="HFE9:HFE12"/>
    <mergeCell ref="HFI9:HFI12"/>
    <mergeCell ref="HDQ9:HDQ12"/>
    <mergeCell ref="HDU9:HDU12"/>
    <mergeCell ref="HDY9:HDY12"/>
    <mergeCell ref="HEC9:HEC12"/>
    <mergeCell ref="HEG9:HEG12"/>
    <mergeCell ref="HEK9:HEK12"/>
    <mergeCell ref="HCS9:HCS12"/>
    <mergeCell ref="HCW9:HCW12"/>
    <mergeCell ref="HDA9:HDA12"/>
    <mergeCell ref="HDE9:HDE12"/>
    <mergeCell ref="HDI9:HDI12"/>
    <mergeCell ref="HDM9:HDM12"/>
    <mergeCell ref="HBU9:HBU12"/>
    <mergeCell ref="HBY9:HBY12"/>
    <mergeCell ref="HCC9:HCC12"/>
    <mergeCell ref="HCG9:HCG12"/>
    <mergeCell ref="HCK9:HCK12"/>
    <mergeCell ref="HCO9:HCO12"/>
    <mergeCell ref="HAW9:HAW12"/>
    <mergeCell ref="HBA9:HBA12"/>
    <mergeCell ref="HBE9:HBE12"/>
    <mergeCell ref="HBI9:HBI12"/>
    <mergeCell ref="HBM9:HBM12"/>
    <mergeCell ref="HBQ9:HBQ12"/>
    <mergeCell ref="GZY9:GZY12"/>
    <mergeCell ref="HAC9:HAC12"/>
    <mergeCell ref="HAG9:HAG12"/>
    <mergeCell ref="HAK9:HAK12"/>
    <mergeCell ref="HAO9:HAO12"/>
    <mergeCell ref="HAS9:HAS12"/>
    <mergeCell ref="GZA9:GZA12"/>
    <mergeCell ref="GZE9:GZE12"/>
    <mergeCell ref="GZI9:GZI12"/>
    <mergeCell ref="GZM9:GZM12"/>
    <mergeCell ref="GZQ9:GZQ12"/>
    <mergeCell ref="GZU9:GZU12"/>
    <mergeCell ref="GYC9:GYC12"/>
    <mergeCell ref="GYG9:GYG12"/>
    <mergeCell ref="GYK9:GYK12"/>
    <mergeCell ref="GYO9:GYO12"/>
    <mergeCell ref="GYS9:GYS12"/>
    <mergeCell ref="GYW9:GYW12"/>
    <mergeCell ref="GXE9:GXE12"/>
    <mergeCell ref="GXI9:GXI12"/>
    <mergeCell ref="GXM9:GXM12"/>
    <mergeCell ref="GXQ9:GXQ12"/>
    <mergeCell ref="GXU9:GXU12"/>
    <mergeCell ref="GXY9:GXY12"/>
    <mergeCell ref="GWG9:GWG12"/>
    <mergeCell ref="GWK9:GWK12"/>
    <mergeCell ref="GWO9:GWO12"/>
    <mergeCell ref="GWS9:GWS12"/>
    <mergeCell ref="GWW9:GWW12"/>
    <mergeCell ref="GXA9:GXA12"/>
    <mergeCell ref="GVI9:GVI12"/>
    <mergeCell ref="GVM9:GVM12"/>
    <mergeCell ref="GVQ9:GVQ12"/>
    <mergeCell ref="GVU9:GVU12"/>
    <mergeCell ref="GVY9:GVY12"/>
    <mergeCell ref="GWC9:GWC12"/>
    <mergeCell ref="GUK9:GUK12"/>
    <mergeCell ref="GUO9:GUO12"/>
    <mergeCell ref="GUS9:GUS12"/>
    <mergeCell ref="GUW9:GUW12"/>
    <mergeCell ref="GVA9:GVA12"/>
    <mergeCell ref="GVE9:GVE12"/>
    <mergeCell ref="GTM9:GTM12"/>
    <mergeCell ref="GTQ9:GTQ12"/>
    <mergeCell ref="GTU9:GTU12"/>
    <mergeCell ref="GTY9:GTY12"/>
    <mergeCell ref="GUC9:GUC12"/>
    <mergeCell ref="GUG9:GUG12"/>
    <mergeCell ref="GSO9:GSO12"/>
    <mergeCell ref="GSS9:GSS12"/>
    <mergeCell ref="GSW9:GSW12"/>
    <mergeCell ref="GTA9:GTA12"/>
    <mergeCell ref="GTE9:GTE12"/>
    <mergeCell ref="GTI9:GTI12"/>
    <mergeCell ref="GRQ9:GRQ12"/>
    <mergeCell ref="GRU9:GRU12"/>
    <mergeCell ref="GRY9:GRY12"/>
    <mergeCell ref="GSC9:GSC12"/>
    <mergeCell ref="GSG9:GSG12"/>
    <mergeCell ref="GSK9:GSK12"/>
    <mergeCell ref="GQS9:GQS12"/>
    <mergeCell ref="GQW9:GQW12"/>
    <mergeCell ref="GRA9:GRA12"/>
    <mergeCell ref="GRE9:GRE12"/>
    <mergeCell ref="GRI9:GRI12"/>
    <mergeCell ref="GRM9:GRM12"/>
    <mergeCell ref="GPU9:GPU12"/>
    <mergeCell ref="GPY9:GPY12"/>
    <mergeCell ref="GQC9:GQC12"/>
    <mergeCell ref="GQG9:GQG12"/>
    <mergeCell ref="GQK9:GQK12"/>
    <mergeCell ref="GQO9:GQO12"/>
    <mergeCell ref="GOW9:GOW12"/>
    <mergeCell ref="GPA9:GPA12"/>
    <mergeCell ref="GPE9:GPE12"/>
    <mergeCell ref="GPI9:GPI12"/>
    <mergeCell ref="GPM9:GPM12"/>
    <mergeCell ref="GPQ9:GPQ12"/>
    <mergeCell ref="GNY9:GNY12"/>
    <mergeCell ref="GOC9:GOC12"/>
    <mergeCell ref="GOG9:GOG12"/>
    <mergeCell ref="GOK9:GOK12"/>
    <mergeCell ref="GOO9:GOO12"/>
    <mergeCell ref="GOS9:GOS12"/>
    <mergeCell ref="GNA9:GNA12"/>
    <mergeCell ref="GNE9:GNE12"/>
    <mergeCell ref="GNI9:GNI12"/>
    <mergeCell ref="GNM9:GNM12"/>
    <mergeCell ref="GNQ9:GNQ12"/>
    <mergeCell ref="GNU9:GNU12"/>
    <mergeCell ref="GMC9:GMC12"/>
    <mergeCell ref="GMG9:GMG12"/>
    <mergeCell ref="GMK9:GMK12"/>
    <mergeCell ref="GMO9:GMO12"/>
    <mergeCell ref="GMS9:GMS12"/>
    <mergeCell ref="GMW9:GMW12"/>
    <mergeCell ref="GLE9:GLE12"/>
    <mergeCell ref="GLI9:GLI12"/>
    <mergeCell ref="GLM9:GLM12"/>
    <mergeCell ref="GLQ9:GLQ12"/>
    <mergeCell ref="GLU9:GLU12"/>
    <mergeCell ref="GLY9:GLY12"/>
    <mergeCell ref="GKG9:GKG12"/>
    <mergeCell ref="GKK9:GKK12"/>
    <mergeCell ref="GKO9:GKO12"/>
    <mergeCell ref="GKS9:GKS12"/>
    <mergeCell ref="GKW9:GKW12"/>
    <mergeCell ref="GLA9:GLA12"/>
    <mergeCell ref="GJI9:GJI12"/>
    <mergeCell ref="GJM9:GJM12"/>
    <mergeCell ref="GJQ9:GJQ12"/>
    <mergeCell ref="GJU9:GJU12"/>
    <mergeCell ref="GJY9:GJY12"/>
    <mergeCell ref="GKC9:GKC12"/>
    <mergeCell ref="GIK9:GIK12"/>
    <mergeCell ref="GIO9:GIO12"/>
    <mergeCell ref="GIS9:GIS12"/>
    <mergeCell ref="GIW9:GIW12"/>
    <mergeCell ref="GJA9:GJA12"/>
    <mergeCell ref="GJE9:GJE12"/>
    <mergeCell ref="GHM9:GHM12"/>
    <mergeCell ref="GHQ9:GHQ12"/>
    <mergeCell ref="GHU9:GHU12"/>
    <mergeCell ref="GHY9:GHY12"/>
    <mergeCell ref="GIC9:GIC12"/>
    <mergeCell ref="GIG9:GIG12"/>
    <mergeCell ref="GGO9:GGO12"/>
    <mergeCell ref="GGS9:GGS12"/>
    <mergeCell ref="GGW9:GGW12"/>
    <mergeCell ref="GHA9:GHA12"/>
    <mergeCell ref="GHE9:GHE12"/>
    <mergeCell ref="GHI9:GHI12"/>
    <mergeCell ref="GFQ9:GFQ12"/>
    <mergeCell ref="GFU9:GFU12"/>
    <mergeCell ref="GFY9:GFY12"/>
    <mergeCell ref="GGC9:GGC12"/>
    <mergeCell ref="GGG9:GGG12"/>
    <mergeCell ref="GGK9:GGK12"/>
    <mergeCell ref="GES9:GES12"/>
    <mergeCell ref="GEW9:GEW12"/>
    <mergeCell ref="GFA9:GFA12"/>
    <mergeCell ref="GFE9:GFE12"/>
    <mergeCell ref="GFI9:GFI12"/>
    <mergeCell ref="GFM9:GFM12"/>
    <mergeCell ref="GDU9:GDU12"/>
    <mergeCell ref="GDY9:GDY12"/>
    <mergeCell ref="GEC9:GEC12"/>
    <mergeCell ref="GEG9:GEG12"/>
    <mergeCell ref="GEK9:GEK12"/>
    <mergeCell ref="GEO9:GEO12"/>
    <mergeCell ref="GCW9:GCW12"/>
    <mergeCell ref="GDA9:GDA12"/>
    <mergeCell ref="GDE9:GDE12"/>
    <mergeCell ref="GDI9:GDI12"/>
    <mergeCell ref="GDM9:GDM12"/>
    <mergeCell ref="GDQ9:GDQ12"/>
    <mergeCell ref="GBY9:GBY12"/>
    <mergeCell ref="GCC9:GCC12"/>
    <mergeCell ref="GCG9:GCG12"/>
    <mergeCell ref="GCK9:GCK12"/>
    <mergeCell ref="GCO9:GCO12"/>
    <mergeCell ref="GCS9:GCS12"/>
    <mergeCell ref="GBA9:GBA12"/>
    <mergeCell ref="GBE9:GBE12"/>
    <mergeCell ref="GBI9:GBI12"/>
    <mergeCell ref="GBM9:GBM12"/>
    <mergeCell ref="GBQ9:GBQ12"/>
    <mergeCell ref="GBU9:GBU12"/>
    <mergeCell ref="GAC9:GAC12"/>
    <mergeCell ref="GAG9:GAG12"/>
    <mergeCell ref="GAK9:GAK12"/>
    <mergeCell ref="GAO9:GAO12"/>
    <mergeCell ref="GAS9:GAS12"/>
    <mergeCell ref="GAW9:GAW12"/>
    <mergeCell ref="FZE9:FZE12"/>
    <mergeCell ref="FZI9:FZI12"/>
    <mergeCell ref="FZM9:FZM12"/>
    <mergeCell ref="FZQ9:FZQ12"/>
    <mergeCell ref="FZU9:FZU12"/>
    <mergeCell ref="FZY9:FZY12"/>
    <mergeCell ref="FYG9:FYG12"/>
    <mergeCell ref="FYK9:FYK12"/>
    <mergeCell ref="FYO9:FYO12"/>
    <mergeCell ref="FYS9:FYS12"/>
    <mergeCell ref="FYW9:FYW12"/>
    <mergeCell ref="FZA9:FZA12"/>
    <mergeCell ref="FXI9:FXI12"/>
    <mergeCell ref="FXM9:FXM12"/>
    <mergeCell ref="FXQ9:FXQ12"/>
    <mergeCell ref="FXU9:FXU12"/>
    <mergeCell ref="FXY9:FXY12"/>
    <mergeCell ref="FYC9:FYC12"/>
    <mergeCell ref="FWK9:FWK12"/>
    <mergeCell ref="FWO9:FWO12"/>
    <mergeCell ref="FWS9:FWS12"/>
    <mergeCell ref="FWW9:FWW12"/>
    <mergeCell ref="FXA9:FXA12"/>
    <mergeCell ref="FXE9:FXE12"/>
    <mergeCell ref="FVM9:FVM12"/>
    <mergeCell ref="FVQ9:FVQ12"/>
    <mergeCell ref="FVU9:FVU12"/>
    <mergeCell ref="FVY9:FVY12"/>
    <mergeCell ref="FWC9:FWC12"/>
    <mergeCell ref="FWG9:FWG12"/>
    <mergeCell ref="FUO9:FUO12"/>
    <mergeCell ref="FUS9:FUS12"/>
    <mergeCell ref="FUW9:FUW12"/>
    <mergeCell ref="FVA9:FVA12"/>
    <mergeCell ref="FVE9:FVE12"/>
    <mergeCell ref="FVI9:FVI12"/>
    <mergeCell ref="FTQ9:FTQ12"/>
    <mergeCell ref="FTU9:FTU12"/>
    <mergeCell ref="FTY9:FTY12"/>
    <mergeCell ref="FUC9:FUC12"/>
    <mergeCell ref="FUG9:FUG12"/>
    <mergeCell ref="FUK9:FUK12"/>
    <mergeCell ref="FSS9:FSS12"/>
    <mergeCell ref="FSW9:FSW12"/>
    <mergeCell ref="FTA9:FTA12"/>
    <mergeCell ref="FTE9:FTE12"/>
    <mergeCell ref="FTI9:FTI12"/>
    <mergeCell ref="FTM9:FTM12"/>
    <mergeCell ref="FRU9:FRU12"/>
    <mergeCell ref="FRY9:FRY12"/>
    <mergeCell ref="FSC9:FSC12"/>
    <mergeCell ref="FSG9:FSG12"/>
    <mergeCell ref="FSK9:FSK12"/>
    <mergeCell ref="FSO9:FSO12"/>
    <mergeCell ref="FQW9:FQW12"/>
    <mergeCell ref="FRA9:FRA12"/>
    <mergeCell ref="FRE9:FRE12"/>
    <mergeCell ref="FRI9:FRI12"/>
    <mergeCell ref="FRM9:FRM12"/>
    <mergeCell ref="FRQ9:FRQ12"/>
    <mergeCell ref="FPY9:FPY12"/>
    <mergeCell ref="FQC9:FQC12"/>
    <mergeCell ref="FQG9:FQG12"/>
    <mergeCell ref="FQK9:FQK12"/>
    <mergeCell ref="FQO9:FQO12"/>
    <mergeCell ref="FQS9:FQS12"/>
    <mergeCell ref="FPA9:FPA12"/>
    <mergeCell ref="FPE9:FPE12"/>
    <mergeCell ref="FPI9:FPI12"/>
    <mergeCell ref="FPM9:FPM12"/>
    <mergeCell ref="FPQ9:FPQ12"/>
    <mergeCell ref="FPU9:FPU12"/>
    <mergeCell ref="FOC9:FOC12"/>
    <mergeCell ref="FOG9:FOG12"/>
    <mergeCell ref="FOK9:FOK12"/>
    <mergeCell ref="FOO9:FOO12"/>
    <mergeCell ref="FOS9:FOS12"/>
    <mergeCell ref="FOW9:FOW12"/>
    <mergeCell ref="FNE9:FNE12"/>
    <mergeCell ref="FNI9:FNI12"/>
    <mergeCell ref="FNM9:FNM12"/>
    <mergeCell ref="FNQ9:FNQ12"/>
    <mergeCell ref="FNU9:FNU12"/>
    <mergeCell ref="FNY9:FNY12"/>
    <mergeCell ref="FMG9:FMG12"/>
    <mergeCell ref="FMK9:FMK12"/>
    <mergeCell ref="FMO9:FMO12"/>
    <mergeCell ref="FMS9:FMS12"/>
    <mergeCell ref="FMW9:FMW12"/>
    <mergeCell ref="FNA9:FNA12"/>
    <mergeCell ref="FLI9:FLI12"/>
    <mergeCell ref="FLM9:FLM12"/>
    <mergeCell ref="FLQ9:FLQ12"/>
    <mergeCell ref="FLU9:FLU12"/>
    <mergeCell ref="FLY9:FLY12"/>
    <mergeCell ref="FMC9:FMC12"/>
    <mergeCell ref="FKK9:FKK12"/>
    <mergeCell ref="FKO9:FKO12"/>
    <mergeCell ref="FKS9:FKS12"/>
    <mergeCell ref="FKW9:FKW12"/>
    <mergeCell ref="FLA9:FLA12"/>
    <mergeCell ref="FLE9:FLE12"/>
    <mergeCell ref="FJM9:FJM12"/>
    <mergeCell ref="FJQ9:FJQ12"/>
    <mergeCell ref="FJU9:FJU12"/>
    <mergeCell ref="FJY9:FJY12"/>
    <mergeCell ref="FKC9:FKC12"/>
    <mergeCell ref="FKG9:FKG12"/>
    <mergeCell ref="FIO9:FIO12"/>
    <mergeCell ref="FIS9:FIS12"/>
    <mergeCell ref="FIW9:FIW12"/>
    <mergeCell ref="FJA9:FJA12"/>
    <mergeCell ref="FJE9:FJE12"/>
    <mergeCell ref="FJI9:FJI12"/>
    <mergeCell ref="FHQ9:FHQ12"/>
    <mergeCell ref="FHU9:FHU12"/>
    <mergeCell ref="FHY9:FHY12"/>
    <mergeCell ref="FIC9:FIC12"/>
    <mergeCell ref="FIG9:FIG12"/>
    <mergeCell ref="FIK9:FIK12"/>
    <mergeCell ref="FGS9:FGS12"/>
    <mergeCell ref="FGW9:FGW12"/>
    <mergeCell ref="FHA9:FHA12"/>
    <mergeCell ref="FHE9:FHE12"/>
    <mergeCell ref="FHI9:FHI12"/>
    <mergeCell ref="FHM9:FHM12"/>
    <mergeCell ref="FFU9:FFU12"/>
    <mergeCell ref="FFY9:FFY12"/>
    <mergeCell ref="FGC9:FGC12"/>
    <mergeCell ref="FGG9:FGG12"/>
    <mergeCell ref="FGK9:FGK12"/>
    <mergeCell ref="FGO9:FGO12"/>
    <mergeCell ref="FEW9:FEW12"/>
    <mergeCell ref="FFA9:FFA12"/>
    <mergeCell ref="FFE9:FFE12"/>
    <mergeCell ref="FFI9:FFI12"/>
    <mergeCell ref="FFM9:FFM12"/>
    <mergeCell ref="FFQ9:FFQ12"/>
    <mergeCell ref="FDY9:FDY12"/>
    <mergeCell ref="FEC9:FEC12"/>
    <mergeCell ref="FEG9:FEG12"/>
    <mergeCell ref="FEK9:FEK12"/>
    <mergeCell ref="FEO9:FEO12"/>
    <mergeCell ref="FES9:FES12"/>
    <mergeCell ref="FDA9:FDA12"/>
    <mergeCell ref="FDE9:FDE12"/>
    <mergeCell ref="FDI9:FDI12"/>
    <mergeCell ref="FDM9:FDM12"/>
    <mergeCell ref="FDQ9:FDQ12"/>
    <mergeCell ref="FDU9:FDU12"/>
    <mergeCell ref="FCC9:FCC12"/>
    <mergeCell ref="FCG9:FCG12"/>
    <mergeCell ref="FCK9:FCK12"/>
    <mergeCell ref="FCO9:FCO12"/>
    <mergeCell ref="FCS9:FCS12"/>
    <mergeCell ref="FCW9:FCW12"/>
    <mergeCell ref="FBE9:FBE12"/>
    <mergeCell ref="FBI9:FBI12"/>
    <mergeCell ref="FBM9:FBM12"/>
    <mergeCell ref="FBQ9:FBQ12"/>
    <mergeCell ref="FBU9:FBU12"/>
    <mergeCell ref="FBY9:FBY12"/>
    <mergeCell ref="FAG9:FAG12"/>
    <mergeCell ref="FAK9:FAK12"/>
    <mergeCell ref="FAO9:FAO12"/>
    <mergeCell ref="FAS9:FAS12"/>
    <mergeCell ref="FAW9:FAW12"/>
    <mergeCell ref="FBA9:FBA12"/>
    <mergeCell ref="EZI9:EZI12"/>
    <mergeCell ref="EZM9:EZM12"/>
    <mergeCell ref="EZQ9:EZQ12"/>
    <mergeCell ref="EZU9:EZU12"/>
    <mergeCell ref="EZY9:EZY12"/>
    <mergeCell ref="FAC9:FAC12"/>
    <mergeCell ref="EYK9:EYK12"/>
    <mergeCell ref="EYO9:EYO12"/>
    <mergeCell ref="EYS9:EYS12"/>
    <mergeCell ref="EYW9:EYW12"/>
    <mergeCell ref="EZA9:EZA12"/>
    <mergeCell ref="EZE9:EZE12"/>
    <mergeCell ref="EXM9:EXM12"/>
    <mergeCell ref="EXQ9:EXQ12"/>
    <mergeCell ref="EXU9:EXU12"/>
    <mergeCell ref="EXY9:EXY12"/>
    <mergeCell ref="EYC9:EYC12"/>
    <mergeCell ref="EYG9:EYG12"/>
    <mergeCell ref="EWO9:EWO12"/>
    <mergeCell ref="EWS9:EWS12"/>
    <mergeCell ref="EWW9:EWW12"/>
    <mergeCell ref="EXA9:EXA12"/>
    <mergeCell ref="EXE9:EXE12"/>
    <mergeCell ref="EXI9:EXI12"/>
    <mergeCell ref="EVQ9:EVQ12"/>
    <mergeCell ref="EVU9:EVU12"/>
    <mergeCell ref="EVY9:EVY12"/>
    <mergeCell ref="EWC9:EWC12"/>
    <mergeCell ref="EWG9:EWG12"/>
    <mergeCell ref="EWK9:EWK12"/>
    <mergeCell ref="EUS9:EUS12"/>
    <mergeCell ref="EUW9:EUW12"/>
    <mergeCell ref="EVA9:EVA12"/>
    <mergeCell ref="EVE9:EVE12"/>
    <mergeCell ref="EVI9:EVI12"/>
    <mergeCell ref="EVM9:EVM12"/>
    <mergeCell ref="ETU9:ETU12"/>
    <mergeCell ref="ETY9:ETY12"/>
    <mergeCell ref="EUC9:EUC12"/>
    <mergeCell ref="EUG9:EUG12"/>
    <mergeCell ref="EUK9:EUK12"/>
    <mergeCell ref="EUO9:EUO12"/>
    <mergeCell ref="ESW9:ESW12"/>
    <mergeCell ref="ETA9:ETA12"/>
    <mergeCell ref="ETE9:ETE12"/>
    <mergeCell ref="ETI9:ETI12"/>
    <mergeCell ref="ETM9:ETM12"/>
    <mergeCell ref="ETQ9:ETQ12"/>
    <mergeCell ref="ERY9:ERY12"/>
    <mergeCell ref="ESC9:ESC12"/>
    <mergeCell ref="ESG9:ESG12"/>
    <mergeCell ref="ESK9:ESK12"/>
    <mergeCell ref="ESO9:ESO12"/>
    <mergeCell ref="ESS9:ESS12"/>
    <mergeCell ref="ERA9:ERA12"/>
    <mergeCell ref="ERE9:ERE12"/>
    <mergeCell ref="ERI9:ERI12"/>
    <mergeCell ref="ERM9:ERM12"/>
    <mergeCell ref="ERQ9:ERQ12"/>
    <mergeCell ref="ERU9:ERU12"/>
    <mergeCell ref="EQC9:EQC12"/>
    <mergeCell ref="EQG9:EQG12"/>
    <mergeCell ref="EQK9:EQK12"/>
    <mergeCell ref="EQO9:EQO12"/>
    <mergeCell ref="EQS9:EQS12"/>
    <mergeCell ref="EQW9:EQW12"/>
    <mergeCell ref="EPE9:EPE12"/>
    <mergeCell ref="EPI9:EPI12"/>
    <mergeCell ref="EPM9:EPM12"/>
    <mergeCell ref="EPQ9:EPQ12"/>
    <mergeCell ref="EPU9:EPU12"/>
    <mergeCell ref="EPY9:EPY12"/>
    <mergeCell ref="EOG9:EOG12"/>
    <mergeCell ref="EOK9:EOK12"/>
    <mergeCell ref="EOO9:EOO12"/>
    <mergeCell ref="EOS9:EOS12"/>
    <mergeCell ref="EOW9:EOW12"/>
    <mergeCell ref="EPA9:EPA12"/>
    <mergeCell ref="ENI9:ENI12"/>
    <mergeCell ref="ENM9:ENM12"/>
    <mergeCell ref="ENQ9:ENQ12"/>
    <mergeCell ref="ENU9:ENU12"/>
    <mergeCell ref="ENY9:ENY12"/>
    <mergeCell ref="EOC9:EOC12"/>
    <mergeCell ref="EMK9:EMK12"/>
    <mergeCell ref="EMO9:EMO12"/>
    <mergeCell ref="EMS9:EMS12"/>
    <mergeCell ref="EMW9:EMW12"/>
    <mergeCell ref="ENA9:ENA12"/>
    <mergeCell ref="ENE9:ENE12"/>
    <mergeCell ref="ELM9:ELM12"/>
    <mergeCell ref="ELQ9:ELQ12"/>
    <mergeCell ref="ELU9:ELU12"/>
    <mergeCell ref="ELY9:ELY12"/>
    <mergeCell ref="EMC9:EMC12"/>
    <mergeCell ref="EMG9:EMG12"/>
    <mergeCell ref="EKO9:EKO12"/>
    <mergeCell ref="EKS9:EKS12"/>
    <mergeCell ref="EKW9:EKW12"/>
    <mergeCell ref="ELA9:ELA12"/>
    <mergeCell ref="ELE9:ELE12"/>
    <mergeCell ref="ELI9:ELI12"/>
    <mergeCell ref="EJQ9:EJQ12"/>
    <mergeCell ref="EJU9:EJU12"/>
    <mergeCell ref="EJY9:EJY12"/>
    <mergeCell ref="EKC9:EKC12"/>
    <mergeCell ref="EKG9:EKG12"/>
    <mergeCell ref="EKK9:EKK12"/>
    <mergeCell ref="EIS9:EIS12"/>
    <mergeCell ref="EIW9:EIW12"/>
    <mergeCell ref="EJA9:EJA12"/>
    <mergeCell ref="EJE9:EJE12"/>
    <mergeCell ref="EJI9:EJI12"/>
    <mergeCell ref="EJM9:EJM12"/>
    <mergeCell ref="EHU9:EHU12"/>
    <mergeCell ref="EHY9:EHY12"/>
    <mergeCell ref="EIC9:EIC12"/>
    <mergeCell ref="EIG9:EIG12"/>
    <mergeCell ref="EIK9:EIK12"/>
    <mergeCell ref="EIO9:EIO12"/>
    <mergeCell ref="EGW9:EGW12"/>
    <mergeCell ref="EHA9:EHA12"/>
    <mergeCell ref="EHE9:EHE12"/>
    <mergeCell ref="EHI9:EHI12"/>
    <mergeCell ref="EHM9:EHM12"/>
    <mergeCell ref="EHQ9:EHQ12"/>
    <mergeCell ref="EFY9:EFY12"/>
    <mergeCell ref="EGC9:EGC12"/>
    <mergeCell ref="EGG9:EGG12"/>
    <mergeCell ref="EGK9:EGK12"/>
    <mergeCell ref="EGO9:EGO12"/>
    <mergeCell ref="EGS9:EGS12"/>
    <mergeCell ref="EFA9:EFA12"/>
    <mergeCell ref="EFE9:EFE12"/>
    <mergeCell ref="EFI9:EFI12"/>
    <mergeCell ref="EFM9:EFM12"/>
    <mergeCell ref="EFQ9:EFQ12"/>
    <mergeCell ref="EFU9:EFU12"/>
    <mergeCell ref="EEC9:EEC12"/>
    <mergeCell ref="EEG9:EEG12"/>
    <mergeCell ref="EEK9:EEK12"/>
    <mergeCell ref="EEO9:EEO12"/>
    <mergeCell ref="EES9:EES12"/>
    <mergeCell ref="EEW9:EEW12"/>
    <mergeCell ref="EDE9:EDE12"/>
    <mergeCell ref="EDI9:EDI12"/>
    <mergeCell ref="EDM9:EDM12"/>
    <mergeCell ref="EDQ9:EDQ12"/>
    <mergeCell ref="EDU9:EDU12"/>
    <mergeCell ref="EDY9:EDY12"/>
    <mergeCell ref="ECG9:ECG12"/>
    <mergeCell ref="ECK9:ECK12"/>
    <mergeCell ref="ECO9:ECO12"/>
    <mergeCell ref="ECS9:ECS12"/>
    <mergeCell ref="ECW9:ECW12"/>
    <mergeCell ref="EDA9:EDA12"/>
    <mergeCell ref="EBI9:EBI12"/>
    <mergeCell ref="EBM9:EBM12"/>
    <mergeCell ref="EBQ9:EBQ12"/>
    <mergeCell ref="EBU9:EBU12"/>
    <mergeCell ref="EBY9:EBY12"/>
    <mergeCell ref="ECC9:ECC12"/>
    <mergeCell ref="EAK9:EAK12"/>
    <mergeCell ref="EAO9:EAO12"/>
    <mergeCell ref="EAS9:EAS12"/>
    <mergeCell ref="EAW9:EAW12"/>
    <mergeCell ref="EBA9:EBA12"/>
    <mergeCell ref="EBE9:EBE12"/>
    <mergeCell ref="DZM9:DZM12"/>
    <mergeCell ref="DZQ9:DZQ12"/>
    <mergeCell ref="DZU9:DZU12"/>
    <mergeCell ref="DZY9:DZY12"/>
    <mergeCell ref="EAC9:EAC12"/>
    <mergeCell ref="EAG9:EAG12"/>
    <mergeCell ref="DYO9:DYO12"/>
    <mergeCell ref="DYS9:DYS12"/>
    <mergeCell ref="DYW9:DYW12"/>
    <mergeCell ref="DZA9:DZA12"/>
    <mergeCell ref="DZE9:DZE12"/>
    <mergeCell ref="DZI9:DZI12"/>
    <mergeCell ref="DXQ9:DXQ12"/>
    <mergeCell ref="DXU9:DXU12"/>
    <mergeCell ref="DXY9:DXY12"/>
    <mergeCell ref="DYC9:DYC12"/>
    <mergeCell ref="DYG9:DYG12"/>
    <mergeCell ref="DYK9:DYK12"/>
    <mergeCell ref="DWS9:DWS12"/>
    <mergeCell ref="DWW9:DWW12"/>
    <mergeCell ref="DXA9:DXA12"/>
    <mergeCell ref="DXE9:DXE12"/>
    <mergeCell ref="DXI9:DXI12"/>
    <mergeCell ref="DXM9:DXM12"/>
    <mergeCell ref="DVU9:DVU12"/>
    <mergeCell ref="DVY9:DVY12"/>
    <mergeCell ref="DWC9:DWC12"/>
    <mergeCell ref="DWG9:DWG12"/>
    <mergeCell ref="DWK9:DWK12"/>
    <mergeCell ref="DWO9:DWO12"/>
    <mergeCell ref="DUW9:DUW12"/>
    <mergeCell ref="DVA9:DVA12"/>
    <mergeCell ref="DVE9:DVE12"/>
    <mergeCell ref="DVI9:DVI12"/>
    <mergeCell ref="DVM9:DVM12"/>
    <mergeCell ref="DVQ9:DVQ12"/>
    <mergeCell ref="DTY9:DTY12"/>
    <mergeCell ref="DUC9:DUC12"/>
    <mergeCell ref="DUG9:DUG12"/>
    <mergeCell ref="DUK9:DUK12"/>
    <mergeCell ref="DUO9:DUO12"/>
    <mergeCell ref="DUS9:DUS12"/>
    <mergeCell ref="DTA9:DTA12"/>
    <mergeCell ref="DTE9:DTE12"/>
    <mergeCell ref="DTI9:DTI12"/>
    <mergeCell ref="DTM9:DTM12"/>
    <mergeCell ref="DTQ9:DTQ12"/>
    <mergeCell ref="DTU9:DTU12"/>
    <mergeCell ref="DSC9:DSC12"/>
    <mergeCell ref="DSG9:DSG12"/>
    <mergeCell ref="DSK9:DSK12"/>
    <mergeCell ref="DSO9:DSO12"/>
    <mergeCell ref="DSS9:DSS12"/>
    <mergeCell ref="DSW9:DSW12"/>
    <mergeCell ref="DRE9:DRE12"/>
    <mergeCell ref="DRI9:DRI12"/>
    <mergeCell ref="DRM9:DRM12"/>
    <mergeCell ref="DRQ9:DRQ12"/>
    <mergeCell ref="DRU9:DRU12"/>
    <mergeCell ref="DRY9:DRY12"/>
    <mergeCell ref="DQG9:DQG12"/>
    <mergeCell ref="DQK9:DQK12"/>
    <mergeCell ref="DQO9:DQO12"/>
    <mergeCell ref="DQS9:DQS12"/>
    <mergeCell ref="DQW9:DQW12"/>
    <mergeCell ref="DRA9:DRA12"/>
    <mergeCell ref="DPI9:DPI12"/>
    <mergeCell ref="DPM9:DPM12"/>
    <mergeCell ref="DPQ9:DPQ12"/>
    <mergeCell ref="DPU9:DPU12"/>
    <mergeCell ref="DPY9:DPY12"/>
    <mergeCell ref="DQC9:DQC12"/>
    <mergeCell ref="DOK9:DOK12"/>
    <mergeCell ref="DOO9:DOO12"/>
    <mergeCell ref="DOS9:DOS12"/>
    <mergeCell ref="DOW9:DOW12"/>
    <mergeCell ref="DPA9:DPA12"/>
    <mergeCell ref="DPE9:DPE12"/>
    <mergeCell ref="DNM9:DNM12"/>
    <mergeCell ref="DNQ9:DNQ12"/>
    <mergeCell ref="DNU9:DNU12"/>
    <mergeCell ref="DNY9:DNY12"/>
    <mergeCell ref="DOC9:DOC12"/>
    <mergeCell ref="DOG9:DOG12"/>
    <mergeCell ref="DMO9:DMO12"/>
    <mergeCell ref="DMS9:DMS12"/>
    <mergeCell ref="DMW9:DMW12"/>
    <mergeCell ref="DNA9:DNA12"/>
    <mergeCell ref="DNE9:DNE12"/>
    <mergeCell ref="DNI9:DNI12"/>
    <mergeCell ref="DLQ9:DLQ12"/>
    <mergeCell ref="DLU9:DLU12"/>
    <mergeCell ref="DLY9:DLY12"/>
    <mergeCell ref="DMC9:DMC12"/>
    <mergeCell ref="DMG9:DMG12"/>
    <mergeCell ref="DMK9:DMK12"/>
    <mergeCell ref="DKS9:DKS12"/>
    <mergeCell ref="DKW9:DKW12"/>
    <mergeCell ref="DLA9:DLA12"/>
    <mergeCell ref="DLE9:DLE12"/>
    <mergeCell ref="DLI9:DLI12"/>
    <mergeCell ref="DLM9:DLM12"/>
    <mergeCell ref="DJU9:DJU12"/>
    <mergeCell ref="DJY9:DJY12"/>
    <mergeCell ref="DKC9:DKC12"/>
    <mergeCell ref="DKG9:DKG12"/>
    <mergeCell ref="DKK9:DKK12"/>
    <mergeCell ref="DKO9:DKO12"/>
    <mergeCell ref="DIW9:DIW12"/>
    <mergeCell ref="DJA9:DJA12"/>
    <mergeCell ref="DJE9:DJE12"/>
    <mergeCell ref="DJI9:DJI12"/>
    <mergeCell ref="DJM9:DJM12"/>
    <mergeCell ref="DJQ9:DJQ12"/>
    <mergeCell ref="DHY9:DHY12"/>
    <mergeCell ref="DIC9:DIC12"/>
    <mergeCell ref="DIG9:DIG12"/>
    <mergeCell ref="DIK9:DIK12"/>
    <mergeCell ref="DIO9:DIO12"/>
    <mergeCell ref="DIS9:DIS12"/>
    <mergeCell ref="DHA9:DHA12"/>
    <mergeCell ref="DHE9:DHE12"/>
    <mergeCell ref="DHI9:DHI12"/>
    <mergeCell ref="DHM9:DHM12"/>
    <mergeCell ref="DHQ9:DHQ12"/>
    <mergeCell ref="DHU9:DHU12"/>
    <mergeCell ref="DGC9:DGC12"/>
    <mergeCell ref="DGG9:DGG12"/>
    <mergeCell ref="DGK9:DGK12"/>
    <mergeCell ref="DGO9:DGO12"/>
    <mergeCell ref="DGS9:DGS12"/>
    <mergeCell ref="DGW9:DGW12"/>
    <mergeCell ref="DFE9:DFE12"/>
    <mergeCell ref="DFI9:DFI12"/>
    <mergeCell ref="DFM9:DFM12"/>
    <mergeCell ref="DFQ9:DFQ12"/>
    <mergeCell ref="DFU9:DFU12"/>
    <mergeCell ref="DFY9:DFY12"/>
    <mergeCell ref="DEG9:DEG12"/>
    <mergeCell ref="DEK9:DEK12"/>
    <mergeCell ref="DEO9:DEO12"/>
    <mergeCell ref="DES9:DES12"/>
    <mergeCell ref="DEW9:DEW12"/>
    <mergeCell ref="DFA9:DFA12"/>
    <mergeCell ref="DDI9:DDI12"/>
    <mergeCell ref="DDM9:DDM12"/>
    <mergeCell ref="DDQ9:DDQ12"/>
    <mergeCell ref="DDU9:DDU12"/>
    <mergeCell ref="DDY9:DDY12"/>
    <mergeCell ref="DEC9:DEC12"/>
    <mergeCell ref="DCK9:DCK12"/>
    <mergeCell ref="DCO9:DCO12"/>
    <mergeCell ref="DCS9:DCS12"/>
    <mergeCell ref="DCW9:DCW12"/>
    <mergeCell ref="DDA9:DDA12"/>
    <mergeCell ref="DDE9:DDE12"/>
    <mergeCell ref="DBM9:DBM12"/>
    <mergeCell ref="DBQ9:DBQ12"/>
    <mergeCell ref="DBU9:DBU12"/>
    <mergeCell ref="DBY9:DBY12"/>
    <mergeCell ref="DCC9:DCC12"/>
    <mergeCell ref="DCG9:DCG12"/>
    <mergeCell ref="DAO9:DAO12"/>
    <mergeCell ref="DAS9:DAS12"/>
    <mergeCell ref="DAW9:DAW12"/>
    <mergeCell ref="DBA9:DBA12"/>
    <mergeCell ref="DBE9:DBE12"/>
    <mergeCell ref="DBI9:DBI12"/>
    <mergeCell ref="CZQ9:CZQ12"/>
    <mergeCell ref="CZU9:CZU12"/>
    <mergeCell ref="CZY9:CZY12"/>
    <mergeCell ref="DAC9:DAC12"/>
    <mergeCell ref="DAG9:DAG12"/>
    <mergeCell ref="DAK9:DAK12"/>
    <mergeCell ref="CYS9:CYS12"/>
    <mergeCell ref="CYW9:CYW12"/>
    <mergeCell ref="CZA9:CZA12"/>
    <mergeCell ref="CZE9:CZE12"/>
    <mergeCell ref="CZI9:CZI12"/>
    <mergeCell ref="CZM9:CZM12"/>
    <mergeCell ref="CXU9:CXU12"/>
    <mergeCell ref="CXY9:CXY12"/>
    <mergeCell ref="CYC9:CYC12"/>
    <mergeCell ref="CYG9:CYG12"/>
    <mergeCell ref="CYK9:CYK12"/>
    <mergeCell ref="CYO9:CYO12"/>
    <mergeCell ref="CWW9:CWW12"/>
    <mergeCell ref="CXA9:CXA12"/>
    <mergeCell ref="CXE9:CXE12"/>
    <mergeCell ref="CXI9:CXI12"/>
    <mergeCell ref="CXM9:CXM12"/>
    <mergeCell ref="CXQ9:CXQ12"/>
    <mergeCell ref="CVY9:CVY12"/>
    <mergeCell ref="CWC9:CWC12"/>
    <mergeCell ref="CWG9:CWG12"/>
    <mergeCell ref="CWK9:CWK12"/>
    <mergeCell ref="CWO9:CWO12"/>
    <mergeCell ref="CWS9:CWS12"/>
    <mergeCell ref="CVA9:CVA12"/>
    <mergeCell ref="CVE9:CVE12"/>
    <mergeCell ref="CVI9:CVI12"/>
    <mergeCell ref="CVM9:CVM12"/>
    <mergeCell ref="CVQ9:CVQ12"/>
    <mergeCell ref="CVU9:CVU12"/>
    <mergeCell ref="CUC9:CUC12"/>
    <mergeCell ref="CUG9:CUG12"/>
    <mergeCell ref="CUK9:CUK12"/>
    <mergeCell ref="CUO9:CUO12"/>
    <mergeCell ref="CUS9:CUS12"/>
    <mergeCell ref="CUW9:CUW12"/>
    <mergeCell ref="CTE9:CTE12"/>
    <mergeCell ref="CTI9:CTI12"/>
    <mergeCell ref="CTM9:CTM12"/>
    <mergeCell ref="CTQ9:CTQ12"/>
    <mergeCell ref="CTU9:CTU12"/>
    <mergeCell ref="CTY9:CTY12"/>
    <mergeCell ref="CSG9:CSG12"/>
    <mergeCell ref="CSK9:CSK12"/>
    <mergeCell ref="CSO9:CSO12"/>
    <mergeCell ref="CSS9:CSS12"/>
    <mergeCell ref="CSW9:CSW12"/>
    <mergeCell ref="CTA9:CTA12"/>
    <mergeCell ref="CRI9:CRI12"/>
    <mergeCell ref="CRM9:CRM12"/>
    <mergeCell ref="CRQ9:CRQ12"/>
    <mergeCell ref="CRU9:CRU12"/>
    <mergeCell ref="CRY9:CRY12"/>
    <mergeCell ref="CSC9:CSC12"/>
    <mergeCell ref="CQK9:CQK12"/>
    <mergeCell ref="CQO9:CQO12"/>
    <mergeCell ref="CQS9:CQS12"/>
    <mergeCell ref="CQW9:CQW12"/>
    <mergeCell ref="CRA9:CRA12"/>
    <mergeCell ref="CRE9:CRE12"/>
    <mergeCell ref="CPM9:CPM12"/>
    <mergeCell ref="CPQ9:CPQ12"/>
    <mergeCell ref="CPU9:CPU12"/>
    <mergeCell ref="CPY9:CPY12"/>
    <mergeCell ref="CQC9:CQC12"/>
    <mergeCell ref="CQG9:CQG12"/>
    <mergeCell ref="COO9:COO12"/>
    <mergeCell ref="COS9:COS12"/>
    <mergeCell ref="COW9:COW12"/>
    <mergeCell ref="CPA9:CPA12"/>
    <mergeCell ref="CPE9:CPE12"/>
    <mergeCell ref="CPI9:CPI12"/>
    <mergeCell ref="CNQ9:CNQ12"/>
    <mergeCell ref="CNU9:CNU12"/>
    <mergeCell ref="CNY9:CNY12"/>
    <mergeCell ref="COC9:COC12"/>
    <mergeCell ref="COG9:COG12"/>
    <mergeCell ref="COK9:COK12"/>
    <mergeCell ref="CMS9:CMS12"/>
    <mergeCell ref="CMW9:CMW12"/>
    <mergeCell ref="CNA9:CNA12"/>
    <mergeCell ref="CNE9:CNE12"/>
    <mergeCell ref="CNI9:CNI12"/>
    <mergeCell ref="CNM9:CNM12"/>
    <mergeCell ref="CLU9:CLU12"/>
    <mergeCell ref="CLY9:CLY12"/>
    <mergeCell ref="CMC9:CMC12"/>
    <mergeCell ref="CMG9:CMG12"/>
    <mergeCell ref="CMK9:CMK12"/>
    <mergeCell ref="CMO9:CMO12"/>
    <mergeCell ref="CKW9:CKW12"/>
    <mergeCell ref="CLA9:CLA12"/>
    <mergeCell ref="CLE9:CLE12"/>
    <mergeCell ref="CLI9:CLI12"/>
    <mergeCell ref="CLM9:CLM12"/>
    <mergeCell ref="CLQ9:CLQ12"/>
    <mergeCell ref="CJY9:CJY12"/>
    <mergeCell ref="CKC9:CKC12"/>
    <mergeCell ref="CKG9:CKG12"/>
    <mergeCell ref="CKK9:CKK12"/>
    <mergeCell ref="CKO9:CKO12"/>
    <mergeCell ref="CKS9:CKS12"/>
    <mergeCell ref="CJA9:CJA12"/>
    <mergeCell ref="CJE9:CJE12"/>
    <mergeCell ref="CJI9:CJI12"/>
    <mergeCell ref="CJM9:CJM12"/>
    <mergeCell ref="CJQ9:CJQ12"/>
    <mergeCell ref="CJU9:CJU12"/>
    <mergeCell ref="CIC9:CIC12"/>
    <mergeCell ref="CIG9:CIG12"/>
    <mergeCell ref="CIK9:CIK12"/>
    <mergeCell ref="CIO9:CIO12"/>
    <mergeCell ref="CIS9:CIS12"/>
    <mergeCell ref="CIW9:CIW12"/>
    <mergeCell ref="CHE9:CHE12"/>
    <mergeCell ref="CHI9:CHI12"/>
    <mergeCell ref="CHM9:CHM12"/>
    <mergeCell ref="CHQ9:CHQ12"/>
    <mergeCell ref="CHU9:CHU12"/>
    <mergeCell ref="CHY9:CHY12"/>
    <mergeCell ref="CGG9:CGG12"/>
    <mergeCell ref="CGK9:CGK12"/>
    <mergeCell ref="CGO9:CGO12"/>
    <mergeCell ref="CGS9:CGS12"/>
    <mergeCell ref="CGW9:CGW12"/>
    <mergeCell ref="CHA9:CHA12"/>
    <mergeCell ref="CFI9:CFI12"/>
    <mergeCell ref="CFM9:CFM12"/>
    <mergeCell ref="CFQ9:CFQ12"/>
    <mergeCell ref="CFU9:CFU12"/>
    <mergeCell ref="CFY9:CFY12"/>
    <mergeCell ref="CGC9:CGC12"/>
    <mergeCell ref="CEK9:CEK12"/>
    <mergeCell ref="CEO9:CEO12"/>
    <mergeCell ref="CES9:CES12"/>
    <mergeCell ref="CEW9:CEW12"/>
    <mergeCell ref="CFA9:CFA12"/>
    <mergeCell ref="CFE9:CFE12"/>
    <mergeCell ref="CDM9:CDM12"/>
    <mergeCell ref="CDQ9:CDQ12"/>
    <mergeCell ref="CDU9:CDU12"/>
    <mergeCell ref="CDY9:CDY12"/>
    <mergeCell ref="CEC9:CEC12"/>
    <mergeCell ref="CEG9:CEG12"/>
    <mergeCell ref="CCO9:CCO12"/>
    <mergeCell ref="CCS9:CCS12"/>
    <mergeCell ref="CCW9:CCW12"/>
    <mergeCell ref="CDA9:CDA12"/>
    <mergeCell ref="CDE9:CDE12"/>
    <mergeCell ref="CDI9:CDI12"/>
    <mergeCell ref="CBQ9:CBQ12"/>
    <mergeCell ref="CBU9:CBU12"/>
    <mergeCell ref="CBY9:CBY12"/>
    <mergeCell ref="CCC9:CCC12"/>
    <mergeCell ref="CCG9:CCG12"/>
    <mergeCell ref="CCK9:CCK12"/>
    <mergeCell ref="CAS9:CAS12"/>
    <mergeCell ref="CAW9:CAW12"/>
    <mergeCell ref="CBA9:CBA12"/>
    <mergeCell ref="CBE9:CBE12"/>
    <mergeCell ref="CBI9:CBI12"/>
    <mergeCell ref="CBM9:CBM12"/>
    <mergeCell ref="BZU9:BZU12"/>
    <mergeCell ref="BZY9:BZY12"/>
    <mergeCell ref="CAC9:CAC12"/>
    <mergeCell ref="CAG9:CAG12"/>
    <mergeCell ref="CAK9:CAK12"/>
    <mergeCell ref="CAO9:CAO12"/>
    <mergeCell ref="BYW9:BYW12"/>
    <mergeCell ref="BZA9:BZA12"/>
    <mergeCell ref="BZE9:BZE12"/>
    <mergeCell ref="BZI9:BZI12"/>
    <mergeCell ref="BZM9:BZM12"/>
    <mergeCell ref="BZQ9:BZQ12"/>
    <mergeCell ref="BXY9:BXY12"/>
    <mergeCell ref="BYC9:BYC12"/>
    <mergeCell ref="BYG9:BYG12"/>
    <mergeCell ref="BYK9:BYK12"/>
    <mergeCell ref="BYO9:BYO12"/>
    <mergeCell ref="BYS9:BYS12"/>
    <mergeCell ref="BXA9:BXA12"/>
    <mergeCell ref="BXE9:BXE12"/>
    <mergeCell ref="BXI9:BXI12"/>
    <mergeCell ref="BXM9:BXM12"/>
    <mergeCell ref="BXQ9:BXQ12"/>
    <mergeCell ref="BXU9:BXU12"/>
    <mergeCell ref="BWC9:BWC12"/>
    <mergeCell ref="BWG9:BWG12"/>
    <mergeCell ref="BWK9:BWK12"/>
    <mergeCell ref="BWO9:BWO12"/>
    <mergeCell ref="BWS9:BWS12"/>
    <mergeCell ref="BWW9:BWW12"/>
    <mergeCell ref="BVE9:BVE12"/>
    <mergeCell ref="BVI9:BVI12"/>
    <mergeCell ref="BVM9:BVM12"/>
    <mergeCell ref="BVQ9:BVQ12"/>
    <mergeCell ref="BVU9:BVU12"/>
    <mergeCell ref="BVY9:BVY12"/>
    <mergeCell ref="BUG9:BUG12"/>
    <mergeCell ref="BUK9:BUK12"/>
    <mergeCell ref="BUO9:BUO12"/>
    <mergeCell ref="BUS9:BUS12"/>
    <mergeCell ref="BUW9:BUW12"/>
    <mergeCell ref="BVA9:BVA12"/>
    <mergeCell ref="BTI9:BTI12"/>
    <mergeCell ref="BTM9:BTM12"/>
    <mergeCell ref="BTQ9:BTQ12"/>
    <mergeCell ref="BTU9:BTU12"/>
    <mergeCell ref="BTY9:BTY12"/>
    <mergeCell ref="BUC9:BUC12"/>
    <mergeCell ref="BSK9:BSK12"/>
    <mergeCell ref="BSO9:BSO12"/>
    <mergeCell ref="BSS9:BSS12"/>
    <mergeCell ref="BSW9:BSW12"/>
    <mergeCell ref="BTA9:BTA12"/>
    <mergeCell ref="BTE9:BTE12"/>
    <mergeCell ref="BRM9:BRM12"/>
    <mergeCell ref="BRQ9:BRQ12"/>
    <mergeCell ref="BRU9:BRU12"/>
    <mergeCell ref="BRY9:BRY12"/>
    <mergeCell ref="BSC9:BSC12"/>
    <mergeCell ref="BSG9:BSG12"/>
    <mergeCell ref="BQO9:BQO12"/>
    <mergeCell ref="BQS9:BQS12"/>
    <mergeCell ref="BQW9:BQW12"/>
    <mergeCell ref="BRA9:BRA12"/>
    <mergeCell ref="BRE9:BRE12"/>
    <mergeCell ref="BRI9:BRI12"/>
    <mergeCell ref="BPQ9:BPQ12"/>
    <mergeCell ref="BPU9:BPU12"/>
    <mergeCell ref="BPY9:BPY12"/>
    <mergeCell ref="BQC9:BQC12"/>
    <mergeCell ref="BQG9:BQG12"/>
    <mergeCell ref="BQK9:BQK12"/>
    <mergeCell ref="BOS9:BOS12"/>
    <mergeCell ref="BOW9:BOW12"/>
    <mergeCell ref="BPA9:BPA12"/>
    <mergeCell ref="BPE9:BPE12"/>
    <mergeCell ref="BPI9:BPI12"/>
    <mergeCell ref="BPM9:BPM12"/>
    <mergeCell ref="BNU9:BNU12"/>
    <mergeCell ref="BNY9:BNY12"/>
    <mergeCell ref="BOC9:BOC12"/>
    <mergeCell ref="BOG9:BOG12"/>
    <mergeCell ref="BOK9:BOK12"/>
    <mergeCell ref="BOO9:BOO12"/>
    <mergeCell ref="BMW9:BMW12"/>
    <mergeCell ref="BNA9:BNA12"/>
    <mergeCell ref="BNE9:BNE12"/>
    <mergeCell ref="BNI9:BNI12"/>
    <mergeCell ref="BNM9:BNM12"/>
    <mergeCell ref="BNQ9:BNQ12"/>
    <mergeCell ref="BLY9:BLY12"/>
    <mergeCell ref="BMC9:BMC12"/>
    <mergeCell ref="BMG9:BMG12"/>
    <mergeCell ref="BMK9:BMK12"/>
    <mergeCell ref="BMO9:BMO12"/>
    <mergeCell ref="BMS9:BMS12"/>
    <mergeCell ref="BLA9:BLA12"/>
    <mergeCell ref="BLE9:BLE12"/>
    <mergeCell ref="BLI9:BLI12"/>
    <mergeCell ref="BLM9:BLM12"/>
    <mergeCell ref="BLQ9:BLQ12"/>
    <mergeCell ref="BLU9:BLU12"/>
    <mergeCell ref="BKC9:BKC12"/>
    <mergeCell ref="BKG9:BKG12"/>
    <mergeCell ref="BKK9:BKK12"/>
    <mergeCell ref="BKO9:BKO12"/>
    <mergeCell ref="BKS9:BKS12"/>
    <mergeCell ref="BKW9:BKW12"/>
    <mergeCell ref="BJE9:BJE12"/>
    <mergeCell ref="BJI9:BJI12"/>
    <mergeCell ref="BJM9:BJM12"/>
    <mergeCell ref="BJQ9:BJQ12"/>
    <mergeCell ref="BJU9:BJU12"/>
    <mergeCell ref="BJY9:BJY12"/>
    <mergeCell ref="BIG9:BIG12"/>
    <mergeCell ref="BIK9:BIK12"/>
    <mergeCell ref="BIO9:BIO12"/>
    <mergeCell ref="BIS9:BIS12"/>
    <mergeCell ref="BIW9:BIW12"/>
    <mergeCell ref="BJA9:BJA12"/>
    <mergeCell ref="BHI9:BHI12"/>
    <mergeCell ref="BHM9:BHM12"/>
    <mergeCell ref="BHQ9:BHQ12"/>
    <mergeCell ref="BHU9:BHU12"/>
    <mergeCell ref="BHY9:BHY12"/>
    <mergeCell ref="BIC9:BIC12"/>
    <mergeCell ref="BGK9:BGK12"/>
    <mergeCell ref="BGO9:BGO12"/>
    <mergeCell ref="BGS9:BGS12"/>
    <mergeCell ref="BGW9:BGW12"/>
    <mergeCell ref="BHA9:BHA12"/>
    <mergeCell ref="BHE9:BHE12"/>
    <mergeCell ref="BFM9:BFM12"/>
    <mergeCell ref="BFQ9:BFQ12"/>
    <mergeCell ref="BFU9:BFU12"/>
    <mergeCell ref="BFY9:BFY12"/>
    <mergeCell ref="BGC9:BGC12"/>
    <mergeCell ref="BGG9:BGG12"/>
    <mergeCell ref="BEO9:BEO12"/>
    <mergeCell ref="BES9:BES12"/>
    <mergeCell ref="BEW9:BEW12"/>
    <mergeCell ref="BFA9:BFA12"/>
    <mergeCell ref="BFE9:BFE12"/>
    <mergeCell ref="BFI9:BFI12"/>
    <mergeCell ref="BDQ9:BDQ12"/>
    <mergeCell ref="BDU9:BDU12"/>
    <mergeCell ref="BDY9:BDY12"/>
    <mergeCell ref="BEC9:BEC12"/>
    <mergeCell ref="BEG9:BEG12"/>
    <mergeCell ref="BEK9:BEK12"/>
    <mergeCell ref="BCS9:BCS12"/>
    <mergeCell ref="BCW9:BCW12"/>
    <mergeCell ref="BDA9:BDA12"/>
    <mergeCell ref="BDE9:BDE12"/>
    <mergeCell ref="BDI9:BDI12"/>
    <mergeCell ref="BDM9:BDM12"/>
    <mergeCell ref="BBU9:BBU12"/>
    <mergeCell ref="BBY9:BBY12"/>
    <mergeCell ref="BCC9:BCC12"/>
    <mergeCell ref="BCG9:BCG12"/>
    <mergeCell ref="BCK9:BCK12"/>
    <mergeCell ref="BCO9:BCO12"/>
    <mergeCell ref="BAW9:BAW12"/>
    <mergeCell ref="BBA9:BBA12"/>
    <mergeCell ref="BBE9:BBE12"/>
    <mergeCell ref="BBI9:BBI12"/>
    <mergeCell ref="BBM9:BBM12"/>
    <mergeCell ref="BBQ9:BBQ12"/>
    <mergeCell ref="AZY9:AZY12"/>
    <mergeCell ref="BAC9:BAC12"/>
    <mergeCell ref="BAG9:BAG12"/>
    <mergeCell ref="BAK9:BAK12"/>
    <mergeCell ref="BAO9:BAO12"/>
    <mergeCell ref="BAS9:BAS12"/>
    <mergeCell ref="AZA9:AZA12"/>
    <mergeCell ref="AZE9:AZE12"/>
    <mergeCell ref="AZI9:AZI12"/>
    <mergeCell ref="AZM9:AZM12"/>
    <mergeCell ref="AZQ9:AZQ12"/>
    <mergeCell ref="AZU9:AZU12"/>
    <mergeCell ref="AYC9:AYC12"/>
    <mergeCell ref="AYG9:AYG12"/>
    <mergeCell ref="AYK9:AYK12"/>
    <mergeCell ref="AYO9:AYO12"/>
    <mergeCell ref="AYS9:AYS12"/>
    <mergeCell ref="AYW9:AYW12"/>
    <mergeCell ref="AXE9:AXE12"/>
    <mergeCell ref="AXI9:AXI12"/>
    <mergeCell ref="AXM9:AXM12"/>
    <mergeCell ref="AXQ9:AXQ12"/>
    <mergeCell ref="AXU9:AXU12"/>
    <mergeCell ref="AXY9:AXY12"/>
    <mergeCell ref="AWG9:AWG12"/>
    <mergeCell ref="AWK9:AWK12"/>
    <mergeCell ref="AWO9:AWO12"/>
    <mergeCell ref="AWS9:AWS12"/>
    <mergeCell ref="AWW9:AWW12"/>
    <mergeCell ref="AXA9:AXA12"/>
    <mergeCell ref="AVI9:AVI12"/>
    <mergeCell ref="AVM9:AVM12"/>
    <mergeCell ref="AVQ9:AVQ12"/>
    <mergeCell ref="AVU9:AVU12"/>
    <mergeCell ref="AVY9:AVY12"/>
    <mergeCell ref="AWC9:AWC12"/>
    <mergeCell ref="AUK9:AUK12"/>
    <mergeCell ref="AUO9:AUO12"/>
    <mergeCell ref="AUS9:AUS12"/>
    <mergeCell ref="AUW9:AUW12"/>
    <mergeCell ref="AVA9:AVA12"/>
    <mergeCell ref="AVE9:AVE12"/>
    <mergeCell ref="ATM9:ATM12"/>
    <mergeCell ref="ATQ9:ATQ12"/>
    <mergeCell ref="ATU9:ATU12"/>
    <mergeCell ref="ATY9:ATY12"/>
    <mergeCell ref="AUC9:AUC12"/>
    <mergeCell ref="AUG9:AUG12"/>
    <mergeCell ref="ASO9:ASO12"/>
    <mergeCell ref="ASS9:ASS12"/>
    <mergeCell ref="ASW9:ASW12"/>
    <mergeCell ref="ATA9:ATA12"/>
    <mergeCell ref="ATE9:ATE12"/>
    <mergeCell ref="ATI9:ATI12"/>
    <mergeCell ref="ARQ9:ARQ12"/>
    <mergeCell ref="ARU9:ARU12"/>
    <mergeCell ref="ARY9:ARY12"/>
    <mergeCell ref="ASC9:ASC12"/>
    <mergeCell ref="ASG9:ASG12"/>
    <mergeCell ref="ASK9:ASK12"/>
    <mergeCell ref="AQS9:AQS12"/>
    <mergeCell ref="AQW9:AQW12"/>
    <mergeCell ref="ARA9:ARA12"/>
    <mergeCell ref="ARE9:ARE12"/>
    <mergeCell ref="ARI9:ARI12"/>
    <mergeCell ref="ARM9:ARM12"/>
    <mergeCell ref="APU9:APU12"/>
    <mergeCell ref="APY9:APY12"/>
    <mergeCell ref="AQC9:AQC12"/>
    <mergeCell ref="AQG9:AQG12"/>
    <mergeCell ref="AQK9:AQK12"/>
    <mergeCell ref="AQO9:AQO12"/>
    <mergeCell ref="AOW9:AOW12"/>
    <mergeCell ref="APA9:APA12"/>
    <mergeCell ref="APE9:APE12"/>
    <mergeCell ref="API9:API12"/>
    <mergeCell ref="APM9:APM12"/>
    <mergeCell ref="APQ9:APQ12"/>
    <mergeCell ref="ANY9:ANY12"/>
    <mergeCell ref="AOC9:AOC12"/>
    <mergeCell ref="AOG9:AOG12"/>
    <mergeCell ref="AOK9:AOK12"/>
    <mergeCell ref="AOO9:AOO12"/>
    <mergeCell ref="AOS9:AOS12"/>
    <mergeCell ref="ANA9:ANA12"/>
    <mergeCell ref="ANE9:ANE12"/>
    <mergeCell ref="ANI9:ANI12"/>
    <mergeCell ref="ANM9:ANM12"/>
    <mergeCell ref="ANQ9:ANQ12"/>
    <mergeCell ref="ANU9:ANU12"/>
    <mergeCell ref="AMC9:AMC12"/>
    <mergeCell ref="AMG9:AMG12"/>
    <mergeCell ref="AMK9:AMK12"/>
    <mergeCell ref="AMO9:AMO12"/>
    <mergeCell ref="AMS9:AMS12"/>
    <mergeCell ref="AMW9:AMW12"/>
    <mergeCell ref="ALE9:ALE12"/>
    <mergeCell ref="ALI9:ALI12"/>
    <mergeCell ref="ALM9:ALM12"/>
    <mergeCell ref="ALQ9:ALQ12"/>
    <mergeCell ref="ALU9:ALU12"/>
    <mergeCell ref="ALY9:ALY12"/>
    <mergeCell ref="AKG9:AKG12"/>
    <mergeCell ref="AKK9:AKK12"/>
    <mergeCell ref="AKO9:AKO12"/>
    <mergeCell ref="AKS9:AKS12"/>
    <mergeCell ref="AKW9:AKW12"/>
    <mergeCell ref="ALA9:ALA12"/>
    <mergeCell ref="AJI9:AJI12"/>
    <mergeCell ref="AJM9:AJM12"/>
    <mergeCell ref="AJQ9:AJQ12"/>
    <mergeCell ref="AJU9:AJU12"/>
    <mergeCell ref="AJY9:AJY12"/>
    <mergeCell ref="AKC9:AKC12"/>
    <mergeCell ref="AIK9:AIK12"/>
    <mergeCell ref="AIO9:AIO12"/>
    <mergeCell ref="AIS9:AIS12"/>
    <mergeCell ref="AIW9:AIW12"/>
    <mergeCell ref="AJA9:AJA12"/>
    <mergeCell ref="AJE9:AJE12"/>
    <mergeCell ref="AHM9:AHM12"/>
    <mergeCell ref="AHQ9:AHQ12"/>
    <mergeCell ref="AHU9:AHU12"/>
    <mergeCell ref="AHY9:AHY12"/>
    <mergeCell ref="AIC9:AIC12"/>
    <mergeCell ref="AIG9:AIG12"/>
    <mergeCell ref="AGO9:AGO12"/>
    <mergeCell ref="AGS9:AGS12"/>
    <mergeCell ref="AGW9:AGW12"/>
    <mergeCell ref="AHA9:AHA12"/>
    <mergeCell ref="AHE9:AHE12"/>
    <mergeCell ref="AHI9:AHI12"/>
    <mergeCell ref="AFQ9:AFQ12"/>
    <mergeCell ref="AFU9:AFU12"/>
    <mergeCell ref="AFY9:AFY12"/>
    <mergeCell ref="AGC9:AGC12"/>
    <mergeCell ref="AGG9:AGG12"/>
    <mergeCell ref="AGK9:AGK12"/>
    <mergeCell ref="AES9:AES12"/>
    <mergeCell ref="AEW9:AEW12"/>
    <mergeCell ref="AFA9:AFA12"/>
    <mergeCell ref="AFE9:AFE12"/>
    <mergeCell ref="AFI9:AFI12"/>
    <mergeCell ref="AFM9:AFM12"/>
    <mergeCell ref="ADU9:ADU12"/>
    <mergeCell ref="ADY9:ADY12"/>
    <mergeCell ref="AEC9:AEC12"/>
    <mergeCell ref="AEG9:AEG12"/>
    <mergeCell ref="AEK9:AEK12"/>
    <mergeCell ref="AEO9:AEO12"/>
    <mergeCell ref="ACW9:ACW12"/>
    <mergeCell ref="ADA9:ADA12"/>
    <mergeCell ref="ADE9:ADE12"/>
    <mergeCell ref="ADI9:ADI12"/>
    <mergeCell ref="ADM9:ADM12"/>
    <mergeCell ref="ADQ9:ADQ12"/>
    <mergeCell ref="ABY9:ABY12"/>
    <mergeCell ref="ACC9:ACC12"/>
    <mergeCell ref="ACG9:ACG12"/>
    <mergeCell ref="ACK9:ACK12"/>
    <mergeCell ref="ACO9:ACO12"/>
    <mergeCell ref="ACS9:ACS12"/>
    <mergeCell ref="ABA9:ABA12"/>
    <mergeCell ref="ABE9:ABE12"/>
    <mergeCell ref="ABI9:ABI12"/>
    <mergeCell ref="ABM9:ABM12"/>
    <mergeCell ref="ABQ9:ABQ12"/>
    <mergeCell ref="ABU9:ABU12"/>
    <mergeCell ref="AAC9:AAC12"/>
    <mergeCell ref="AAG9:AAG12"/>
    <mergeCell ref="AAK9:AAK12"/>
    <mergeCell ref="AAO9:AAO12"/>
    <mergeCell ref="AAS9:AAS12"/>
    <mergeCell ref="AAW9:AAW12"/>
    <mergeCell ref="ZE9:ZE12"/>
    <mergeCell ref="ZI9:ZI12"/>
    <mergeCell ref="ZM9:ZM12"/>
    <mergeCell ref="ZQ9:ZQ12"/>
    <mergeCell ref="ZU9:ZU12"/>
    <mergeCell ref="ZY9:ZY12"/>
    <mergeCell ref="YG9:YG12"/>
    <mergeCell ref="YK9:YK12"/>
    <mergeCell ref="YO9:YO12"/>
    <mergeCell ref="YS9:YS12"/>
    <mergeCell ref="YW9:YW12"/>
    <mergeCell ref="ZA9:ZA12"/>
    <mergeCell ref="XI9:XI12"/>
    <mergeCell ref="XM9:XM12"/>
    <mergeCell ref="XQ9:XQ12"/>
    <mergeCell ref="XU9:XU12"/>
    <mergeCell ref="XY9:XY12"/>
    <mergeCell ref="YC9:YC12"/>
    <mergeCell ref="WK9:WK12"/>
    <mergeCell ref="WO9:WO12"/>
    <mergeCell ref="WS9:WS12"/>
    <mergeCell ref="WW9:WW12"/>
    <mergeCell ref="XA9:XA12"/>
    <mergeCell ref="XE9:XE12"/>
    <mergeCell ref="VM9:VM12"/>
    <mergeCell ref="VQ9:VQ12"/>
    <mergeCell ref="VU9:VU12"/>
    <mergeCell ref="VY9:VY12"/>
    <mergeCell ref="WC9:WC12"/>
    <mergeCell ref="WG9:WG12"/>
    <mergeCell ref="UO9:UO12"/>
    <mergeCell ref="US9:US12"/>
    <mergeCell ref="UW9:UW12"/>
    <mergeCell ref="VA9:VA12"/>
    <mergeCell ref="VE9:VE12"/>
    <mergeCell ref="VI9:VI12"/>
    <mergeCell ref="TQ9:TQ12"/>
    <mergeCell ref="TU9:TU12"/>
    <mergeCell ref="TY9:TY12"/>
    <mergeCell ref="UC9:UC12"/>
    <mergeCell ref="UG9:UG12"/>
    <mergeCell ref="UK9:UK12"/>
    <mergeCell ref="SS9:SS12"/>
    <mergeCell ref="SW9:SW12"/>
    <mergeCell ref="TA9:TA12"/>
    <mergeCell ref="TE9:TE12"/>
    <mergeCell ref="TI9:TI12"/>
    <mergeCell ref="TM9:TM12"/>
    <mergeCell ref="RU9:RU12"/>
    <mergeCell ref="RY9:RY12"/>
    <mergeCell ref="SC9:SC12"/>
    <mergeCell ref="SG9:SG12"/>
    <mergeCell ref="SK9:SK12"/>
    <mergeCell ref="SO9:SO12"/>
    <mergeCell ref="QW9:QW12"/>
    <mergeCell ref="RA9:RA12"/>
    <mergeCell ref="RE9:RE12"/>
    <mergeCell ref="RI9:RI12"/>
    <mergeCell ref="RM9:RM12"/>
    <mergeCell ref="RQ9:RQ12"/>
    <mergeCell ref="PY9:PY12"/>
    <mergeCell ref="QC9:QC12"/>
    <mergeCell ref="QG9:QG12"/>
    <mergeCell ref="QK9:QK12"/>
    <mergeCell ref="QO9:QO12"/>
    <mergeCell ref="QS9:QS12"/>
    <mergeCell ref="PA9:PA12"/>
    <mergeCell ref="PE9:PE12"/>
    <mergeCell ref="PI9:PI12"/>
    <mergeCell ref="PM9:PM12"/>
    <mergeCell ref="PQ9:PQ12"/>
    <mergeCell ref="PU9:PU12"/>
    <mergeCell ref="OC9:OC12"/>
    <mergeCell ref="OG9:OG12"/>
    <mergeCell ref="OK9:OK12"/>
    <mergeCell ref="OO9:OO12"/>
    <mergeCell ref="OS9:OS12"/>
    <mergeCell ref="OW9:OW12"/>
    <mergeCell ref="NE9:NE12"/>
    <mergeCell ref="NI9:NI12"/>
    <mergeCell ref="NM9:NM12"/>
    <mergeCell ref="NQ9:NQ12"/>
    <mergeCell ref="NU9:NU12"/>
    <mergeCell ref="NY9:NY12"/>
    <mergeCell ref="MG9:MG12"/>
    <mergeCell ref="MK9:MK12"/>
    <mergeCell ref="MO9:MO12"/>
    <mergeCell ref="MS9:MS12"/>
    <mergeCell ref="MW9:MW12"/>
    <mergeCell ref="NA9:NA12"/>
    <mergeCell ref="LI9:LI12"/>
    <mergeCell ref="LM9:LM12"/>
    <mergeCell ref="LQ9:LQ12"/>
    <mergeCell ref="LU9:LU12"/>
    <mergeCell ref="LY9:LY12"/>
    <mergeCell ref="MC9:MC12"/>
    <mergeCell ref="KK9:KK12"/>
    <mergeCell ref="KO9:KO12"/>
    <mergeCell ref="KS9:KS12"/>
    <mergeCell ref="KW9:KW12"/>
    <mergeCell ref="LA9:LA12"/>
    <mergeCell ref="LE9:LE12"/>
    <mergeCell ref="JM9:JM12"/>
    <mergeCell ref="JQ9:JQ12"/>
    <mergeCell ref="JU9:JU12"/>
    <mergeCell ref="JY9:JY12"/>
    <mergeCell ref="KC9:KC12"/>
    <mergeCell ref="KG9:KG12"/>
    <mergeCell ref="IO9:IO12"/>
    <mergeCell ref="IS9:IS12"/>
    <mergeCell ref="IW9:IW12"/>
    <mergeCell ref="JA9:JA12"/>
    <mergeCell ref="JE9:JE12"/>
    <mergeCell ref="JI9:JI12"/>
    <mergeCell ref="HQ9:HQ12"/>
    <mergeCell ref="HU9:HU12"/>
    <mergeCell ref="HY9:HY12"/>
    <mergeCell ref="IC9:IC12"/>
    <mergeCell ref="IG9:IG12"/>
    <mergeCell ref="IK9:IK12"/>
    <mergeCell ref="GS9:GS12"/>
    <mergeCell ref="GW9:GW12"/>
    <mergeCell ref="HA9:HA12"/>
    <mergeCell ref="HE9:HE12"/>
    <mergeCell ref="HI9:HI12"/>
    <mergeCell ref="HM9:HM12"/>
    <mergeCell ref="FU9:FU12"/>
    <mergeCell ref="FY9:FY12"/>
    <mergeCell ref="GC9:GC12"/>
    <mergeCell ref="GG9:GG12"/>
    <mergeCell ref="GK9:GK12"/>
    <mergeCell ref="GO9:GO12"/>
    <mergeCell ref="EW9:EW12"/>
    <mergeCell ref="FA9:FA12"/>
    <mergeCell ref="FE9:FE12"/>
    <mergeCell ref="FI9:FI12"/>
    <mergeCell ref="FM9:FM12"/>
    <mergeCell ref="FQ9:FQ12"/>
    <mergeCell ref="DY9:DY12"/>
    <mergeCell ref="EC9:EC12"/>
    <mergeCell ref="EG9:EG12"/>
    <mergeCell ref="EK9:EK12"/>
    <mergeCell ref="EO9:EO12"/>
    <mergeCell ref="ES9:ES12"/>
    <mergeCell ref="DA9:DA12"/>
    <mergeCell ref="DE9:DE12"/>
    <mergeCell ref="DI9:DI12"/>
    <mergeCell ref="DM9:DM12"/>
    <mergeCell ref="DQ9:DQ12"/>
    <mergeCell ref="DU9:DU12"/>
    <mergeCell ref="I9:I12"/>
    <mergeCell ref="M9:M12"/>
    <mergeCell ref="Q9:Q12"/>
    <mergeCell ref="U9:U12"/>
    <mergeCell ref="Y9:Y12"/>
    <mergeCell ref="AC9:AC12"/>
    <mergeCell ref="CC9:CC12"/>
    <mergeCell ref="CG9:CG12"/>
    <mergeCell ref="CK9:CK12"/>
    <mergeCell ref="CO9:CO12"/>
    <mergeCell ref="CS9:CS12"/>
    <mergeCell ref="CW9:CW12"/>
    <mergeCell ref="BE9:BE12"/>
    <mergeCell ref="BI9:BI12"/>
    <mergeCell ref="BM9:BM12"/>
    <mergeCell ref="BQ9:BQ12"/>
    <mergeCell ref="BU9:BU12"/>
    <mergeCell ref="BY9:BY12"/>
    <mergeCell ref="AG9:AG12"/>
    <mergeCell ref="AK9:AK12"/>
    <mergeCell ref="AO9:AO12"/>
    <mergeCell ref="AS9:AS12"/>
    <mergeCell ref="AW9:AW12"/>
    <mergeCell ref="BA9:BA12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94" fitToHeight="0" orientation="landscape" r:id="rId1"/>
  <rowBreaks count="1" manualBreakCount="1">
    <brk id="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Planilha Orcamentaria</vt:lpstr>
      <vt:lpstr>Memoria de calculo 1</vt:lpstr>
      <vt:lpstr>Memoria de calculo 2</vt:lpstr>
      <vt:lpstr>CRONOGRAMA FISICO FINANCEIRO</vt:lpstr>
      <vt:lpstr>BDI</vt:lpstr>
      <vt:lpstr>Plan1</vt:lpstr>
      <vt:lpstr>Memoria de calculo 2 (2)</vt:lpstr>
      <vt:lpstr>'CRONOGRAMA FISICO FINANCEIRO'!Area_de_impressao</vt:lpstr>
      <vt:lpstr>'Memoria de calculo 1'!Area_de_impressao</vt:lpstr>
      <vt:lpstr>'Memoria de calculo 2'!Area_de_impressao</vt:lpstr>
      <vt:lpstr>'Memoria de calculo 2 (2)'!Area_de_impressao</vt:lpstr>
      <vt:lpstr>'Planilha Orcamentaria'!Area_de_impressao</vt:lpstr>
      <vt:lpstr>'Memoria de calculo 2'!Titulos_de_impressao</vt:lpstr>
      <vt:lpstr>'Memoria de calculo 2 (2)'!Titulos_de_impressao</vt:lpstr>
    </vt:vector>
  </TitlesOfParts>
  <Company>Setop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Usuário do Windows</cp:lastModifiedBy>
  <cp:lastPrinted>2023-12-08T12:09:34Z</cp:lastPrinted>
  <dcterms:created xsi:type="dcterms:W3CDTF">2006-09-22T13:55:22Z</dcterms:created>
  <dcterms:modified xsi:type="dcterms:W3CDTF">2023-12-08T13:22:58Z</dcterms:modified>
</cp:coreProperties>
</file>