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1160"/>
  </bookViews>
  <sheets>
    <sheet name="Planilha Orç." sheetId="1" r:id="rId1"/>
    <sheet name="Cronograma" sheetId="2" r:id="rId2"/>
    <sheet name="Memória Calc." sheetId="3" r:id="rId3"/>
    <sheet name="BDI" sheetId="4" r:id="rId4"/>
  </sheets>
  <definedNames>
    <definedName name="_xlnm.Print_Area" localSheetId="1">Cronograma!$A$1:$J$23</definedName>
    <definedName name="_xlnm.Print_Area" localSheetId="0">'Planilha Orç.'!$A$1:$H$48</definedName>
    <definedName name="_xlnm.Print_Titles" localSheetId="1">Cronograma!$6:$7</definedName>
    <definedName name="_xlnm.Print_Titles" localSheetId="2">'Memória Calc.'!$7:$7</definedName>
    <definedName name="_xlnm.Print_Titles" localSheetId="0">'Planilha Orç.'!$8:$8</definedName>
  </definedNames>
  <calcPr calcId="124519"/>
</workbook>
</file>

<file path=xl/calcChain.xml><?xml version="1.0" encoding="utf-8"?>
<calcChain xmlns="http://schemas.openxmlformats.org/spreadsheetml/2006/main">
  <c r="G26" i="1"/>
  <c r="H26" s="1"/>
  <c r="D20" i="4"/>
  <c r="G6" i="1" s="1"/>
  <c r="E33" i="3"/>
  <c r="B33"/>
  <c r="D35" i="1"/>
  <c r="E34" i="3"/>
  <c r="D36" i="1" s="1"/>
  <c r="A1" i="2"/>
  <c r="A1" i="3"/>
  <c r="A1" i="4" s="1"/>
  <c r="E32" i="3"/>
  <c r="E29"/>
  <c r="D31" i="1" s="1"/>
  <c r="B29" i="3"/>
  <c r="E31" i="1"/>
  <c r="E29"/>
  <c r="E30"/>
  <c r="B27" i="3"/>
  <c r="E27"/>
  <c r="D29" i="1" s="1"/>
  <c r="E28" i="3"/>
  <c r="D30" i="1" s="1"/>
  <c r="B28" i="3"/>
  <c r="E22" i="1"/>
  <c r="E23"/>
  <c r="E28"/>
  <c r="E21"/>
  <c r="E26" i="3"/>
  <c r="D28" i="1" s="1"/>
  <c r="B26" i="3"/>
  <c r="E20"/>
  <c r="B20"/>
  <c r="B21"/>
  <c r="E21"/>
  <c r="D23" i="1" s="1"/>
  <c r="E19" i="3"/>
  <c r="D21" i="1" s="1"/>
  <c r="E16" i="3"/>
  <c r="D18" i="1" s="1"/>
  <c r="B16" i="3"/>
  <c r="B15"/>
  <c r="E14"/>
  <c r="D16" i="1" s="1"/>
  <c r="D12"/>
  <c r="E13" i="3"/>
  <c r="D15" i="1" s="1"/>
  <c r="G24" l="1"/>
  <c r="H24" s="1"/>
  <c r="G22"/>
  <c r="G25"/>
  <c r="H25" s="1"/>
  <c r="G27"/>
  <c r="H27" s="1"/>
  <c r="G17"/>
  <c r="G35"/>
  <c r="H35" s="1"/>
  <c r="G23"/>
  <c r="G31"/>
  <c r="H31" s="1"/>
  <c r="G28"/>
  <c r="G30"/>
  <c r="H30" s="1"/>
  <c r="G18"/>
  <c r="H18" s="1"/>
  <c r="E15" i="3"/>
  <c r="D17" i="1" s="1"/>
  <c r="H17" s="1"/>
  <c r="G36"/>
  <c r="G21"/>
  <c r="H21" s="1"/>
  <c r="G16"/>
  <c r="G12"/>
  <c r="G10"/>
  <c r="F34" i="3" l="1"/>
  <c r="F13"/>
  <c r="F14"/>
  <c r="F9"/>
  <c r="B34"/>
  <c r="B32"/>
  <c r="B31"/>
  <c r="B19"/>
  <c r="B18"/>
  <c r="B14"/>
  <c r="B13"/>
  <c r="B12"/>
  <c r="B10"/>
  <c r="B9"/>
  <c r="B8"/>
  <c r="H23" i="1" l="1"/>
  <c r="H32" s="1"/>
  <c r="H16"/>
  <c r="H19" s="1"/>
  <c r="H12"/>
  <c r="H10"/>
  <c r="E13" i="2" l="1"/>
  <c r="B14"/>
  <c r="H36" i="1"/>
  <c r="H37" s="1"/>
  <c r="F15" i="2" l="1"/>
  <c r="D15" l="1"/>
  <c r="A12" l="1"/>
  <c r="A10"/>
  <c r="A8"/>
  <c r="B12" l="1"/>
  <c r="B10"/>
  <c r="B8"/>
  <c r="F13" l="1"/>
  <c r="F17" s="1"/>
  <c r="E11"/>
  <c r="D11" l="1"/>
  <c r="D13"/>
  <c r="H13" i="1" l="1"/>
  <c r="E9" i="2" s="1"/>
  <c r="E17" l="1"/>
  <c r="D9"/>
  <c r="H38" i="1"/>
  <c r="A42" l="1"/>
  <c r="J4" i="2"/>
  <c r="F11" i="1"/>
  <c r="G11" s="1"/>
  <c r="C6"/>
  <c r="D17" i="2"/>
  <c r="D8" s="1"/>
  <c r="E16" l="1"/>
  <c r="D14"/>
  <c r="D10"/>
  <c r="D12"/>
  <c r="F16"/>
  <c r="D16" l="1"/>
</calcChain>
</file>

<file path=xl/sharedStrings.xml><?xml version="1.0" encoding="utf-8"?>
<sst xmlns="http://schemas.openxmlformats.org/spreadsheetml/2006/main" count="275" uniqueCount="190">
  <si>
    <t>ITEM</t>
  </si>
  <si>
    <t>DESCRIÇÃO DOS SERVIÇOS</t>
  </si>
  <si>
    <t>QUANTIDADE</t>
  </si>
  <si>
    <t>PREÇO TOTAL</t>
  </si>
  <si>
    <t>1.1</t>
  </si>
  <si>
    <t>2.1</t>
  </si>
  <si>
    <t>PREÇO UNIT. S/ LDI</t>
  </si>
  <si>
    <t>PREÇO UNIT. C/ LDI</t>
  </si>
  <si>
    <r>
      <t xml:space="preserve">FORMA DE EXECUÇÃO: </t>
    </r>
    <r>
      <rPr>
        <sz val="9"/>
        <color theme="1"/>
        <rFont val="Arial Narrow"/>
        <family val="2"/>
      </rPr>
      <t>INDIRETA</t>
    </r>
  </si>
  <si>
    <t>LDI =</t>
  </si>
  <si>
    <t>PLANILHA ORÇAMENTÁRIA</t>
  </si>
  <si>
    <t>SERVIÇOS PRELIMINARES</t>
  </si>
  <si>
    <t>SUB-TOTAL</t>
  </si>
  <si>
    <t>TOTAL GERAL</t>
  </si>
  <si>
    <t>CÓDIGO *</t>
  </si>
  <si>
    <t>__________________________________________</t>
  </si>
  <si>
    <t xml:space="preserve">VALOR TOTAL DA OBRA: </t>
  </si>
  <si>
    <t>CRONOGRAMA FÍSICO-FINANCEIRO</t>
  </si>
  <si>
    <t xml:space="preserve">ETAPAS/DESCRIÇÃO </t>
  </si>
  <si>
    <t>FÍSICO / FINANCEIRO</t>
  </si>
  <si>
    <t>TOTAL ETAPAS</t>
  </si>
  <si>
    <t>VALOR DA OBRA:</t>
  </si>
  <si>
    <t>PERÍODO</t>
  </si>
  <si>
    <t>MÊS 01</t>
  </si>
  <si>
    <t>MÊS 02</t>
  </si>
  <si>
    <t>FÍSICO (%)</t>
  </si>
  <si>
    <t>FINANCEIRO (R$)</t>
  </si>
  <si>
    <t>TOTAL</t>
  </si>
  <si>
    <t>m²</t>
  </si>
  <si>
    <t>m³</t>
  </si>
  <si>
    <t>3.1</t>
  </si>
  <si>
    <t>3.2</t>
  </si>
  <si>
    <r>
      <t xml:space="preserve">CNPJ: </t>
    </r>
    <r>
      <rPr>
        <sz val="9"/>
        <color theme="1"/>
        <rFont val="Arial Narrow"/>
        <family val="2"/>
      </rPr>
      <t xml:space="preserve">01.612.474/0001-57 </t>
    </r>
  </si>
  <si>
    <t>4.1</t>
  </si>
  <si>
    <t>IIO-PLA-005</t>
  </si>
  <si>
    <t>UNID.</t>
  </si>
  <si>
    <t>un</t>
  </si>
  <si>
    <t>TERRAPLANAGEM / TRABALHOS EM TERRA</t>
  </si>
  <si>
    <t>TER-API-005</t>
  </si>
  <si>
    <t xml:space="preserve">APILOAMENTO DO FUNDO DE VALAS COM SOQUETE               </t>
  </si>
  <si>
    <t>m</t>
  </si>
  <si>
    <t>1.2</t>
  </si>
  <si>
    <t>4.2</t>
  </si>
  <si>
    <t>5.1</t>
  </si>
  <si>
    <t>5.2</t>
  </si>
  <si>
    <r>
      <t xml:space="preserve">PRAZO DE EXECUÇÃO: </t>
    </r>
    <r>
      <rPr>
        <sz val="9"/>
        <color theme="1"/>
        <rFont val="Arial Narrow"/>
        <family val="2"/>
      </rPr>
      <t>3</t>
    </r>
    <r>
      <rPr>
        <sz val="9"/>
        <rFont val="Arial Narrow"/>
        <family val="2"/>
      </rPr>
      <t xml:space="preserve"> MESES</t>
    </r>
  </si>
  <si>
    <t>O valor total da obra é de:</t>
  </si>
  <si>
    <t>MEMÓRIA DE CÁLCULO</t>
  </si>
  <si>
    <t>DESCRIÇÃO DO CÁLCULO</t>
  </si>
  <si>
    <t>RESULTADO</t>
  </si>
  <si>
    <t>UNIDADE</t>
  </si>
  <si>
    <t>CÁLCULO</t>
  </si>
  <si>
    <t>UMA PLACA DE OBRA COM AS INFORMAÇÕES NECESSÁRIAS</t>
  </si>
  <si>
    <t>-</t>
  </si>
  <si>
    <t>LOC-TOP-005</t>
  </si>
  <si>
    <t xml:space="preserve">LOCAÇÃO TOPOGRÁFICA ATE 20 PONTOS. </t>
  </si>
  <si>
    <t xml:space="preserve">DETALHAMENTO DO BDI </t>
  </si>
  <si>
    <t xml:space="preserve"> </t>
  </si>
  <si>
    <t>SIGLA</t>
  </si>
  <si>
    <t>COMPOSIÇÃO DO BDI:</t>
  </si>
  <si>
    <t>PERCENTUAIS (%)</t>
  </si>
  <si>
    <t>TAXA DE TRIBUTOS</t>
  </si>
  <si>
    <t>PIS =</t>
  </si>
  <si>
    <t>AC</t>
  </si>
  <si>
    <t xml:space="preserve">ADMINISTRAÇÃO CENTRAL </t>
  </si>
  <si>
    <t>CONFINS =</t>
  </si>
  <si>
    <t>S</t>
  </si>
  <si>
    <t xml:space="preserve">TAXA DE SEGUROS </t>
  </si>
  <si>
    <t>ISS=</t>
  </si>
  <si>
    <t>G</t>
  </si>
  <si>
    <t>TAXA DE GARANTIAS</t>
  </si>
  <si>
    <t>R</t>
  </si>
  <si>
    <t xml:space="preserve">TAXA DE RISCOS </t>
  </si>
  <si>
    <t>DF</t>
  </si>
  <si>
    <t xml:space="preserve">TAXA DE DESPESAS/FINANCEIRAS </t>
  </si>
  <si>
    <t>I =</t>
  </si>
  <si>
    <t>L</t>
  </si>
  <si>
    <t>TAXA DE LUCROS/REMUNERAÇÃO</t>
  </si>
  <si>
    <t>I</t>
  </si>
  <si>
    <t>CPRB</t>
  </si>
  <si>
    <t>BDI=</t>
  </si>
  <si>
    <t>BDI % = (1+(AC+S+G+R))*(1+DF)*(1+L)/(1-(I+CPRB)</t>
  </si>
  <si>
    <t>SERVIÇOS COMPLEMENTARES</t>
  </si>
  <si>
    <t xml:space="preserve">FORNECIMENTO E COLOCAÇÃO DE PLACA DE OBRA EM CHAPA GALVANIZADA (3,00 X 1,50 M) </t>
  </si>
  <si>
    <t>ÁREA DA CAIXA PARA AS MANILHAS 84M², VEZES 1,95M (PROFUNDIDADE), MAIS ÁREA DA CAIXA DA DISSIPAÇÃO 74M² VEZES 0,20M (PROFUNDIDADE), MAIS ÁREA DA CAIXA DA ENTRADA DO VERTEDOURO 37M² VEZES 0,50M (MÉDIA DE PROFUNDIDADE DA CAIXA)</t>
  </si>
  <si>
    <t>(84 X 1,95) + ( 74 X 0,2) + (37 X 0,5) =</t>
  </si>
  <si>
    <t>UM PONTO A CADA 10 METROS</t>
  </si>
  <si>
    <t>A CARGO DO MUNICÍPIO</t>
  </si>
  <si>
    <t>3.3</t>
  </si>
  <si>
    <t>ÁREA DO FUNDO DE VALA CONFORME PROJETO</t>
  </si>
  <si>
    <t>84 + 74 + 37 =</t>
  </si>
  <si>
    <t>TER-ESC-015</t>
  </si>
  <si>
    <t xml:space="preserve">ESCAVAÇÃO E CARGA MECANIZADA EM MATERIAL DE 1ª CATEGORIA (ABERTURA DA CAIXA PARA A INSTALAÇÃO DAS MANILHAS, ALAS DO VERTEDOURO E CAIXA DA ESCADA DE DISSIPAÇÃO).                                 </t>
  </si>
  <si>
    <t>TER-REA-005</t>
  </si>
  <si>
    <t>REATERRO MANUAL DE VALA</t>
  </si>
  <si>
    <t>ÁREA DO FUNDO DE VALA VEZES ESPESSURA MÉDIA DE 0,30</t>
  </si>
  <si>
    <t>198 X 0,30 =</t>
  </si>
  <si>
    <t>AUX-LAN-015</t>
  </si>
  <si>
    <t xml:space="preserve">APLICAÇÃO DE PEDRA DE MÃO EM SAPATAS, ARRIMOS E TUBULÕES           </t>
  </si>
  <si>
    <t>3.4</t>
  </si>
  <si>
    <t>FUN-TRA-010</t>
  </si>
  <si>
    <t>PERFURAÇÃO DE ESTACA BROCA A TRADO MANUAL D = 200 MM</t>
  </si>
  <si>
    <t>COMPRIMENTO DE ESTACA BLOCA DIAM. 20CM</t>
  </si>
  <si>
    <t>6 X 1,50 =</t>
  </si>
  <si>
    <t>FUNDAÇÕES E ESTRUTURAS</t>
  </si>
  <si>
    <t>ÁREA TOTAL DO FUNDO DE VALA DA CAIXA DAS MANILHAS 84M², MAIS CAIXA DA CABECEIRA DO VERTEDOURO 37M², VEZES ESPESSURA DE 0,30M</t>
  </si>
  <si>
    <t>(84 + 37) X 0,3 =</t>
  </si>
  <si>
    <t>PIS-LAJ-026</t>
  </si>
  <si>
    <t>ÁREA TOTAL DE RADIER NO FUNDO DO VERTEDOURO VERTICAL 7,90M², MAIS RADIER NO FUNDO DA CABECEIRA DO VERTEDOURO HORIZONTAL 33,15M², CONFORME PROJETO</t>
  </si>
  <si>
    <t>7,90 + 33,15 =</t>
  </si>
  <si>
    <t>PREFEITURA MUNICIPAL DE CORAÇÃO DE JESUS - MG</t>
  </si>
  <si>
    <r>
      <t xml:space="preserve">PROPONENTE: </t>
    </r>
    <r>
      <rPr>
        <sz val="9"/>
        <color theme="1"/>
        <rFont val="Arial Narrow"/>
        <family val="2"/>
      </rPr>
      <t>PREFEITURA MUNICIPAL DE CORAÇÃO DE JESUS - MG</t>
    </r>
  </si>
  <si>
    <r>
      <t>LOCAL:</t>
    </r>
    <r>
      <rPr>
        <sz val="9"/>
        <color theme="1"/>
        <rFont val="Arial Narrow"/>
        <family val="2"/>
      </rPr>
      <t xml:space="preserve"> BAIRRO BURITI - SEDE MUNICIPAL DE CORAÇÃO DE JESUS</t>
    </r>
  </si>
  <si>
    <t>4.3</t>
  </si>
  <si>
    <t>VOLUME TOTAL DE CONCRETO</t>
  </si>
  <si>
    <t>2.2</t>
  </si>
  <si>
    <t>2.3</t>
  </si>
  <si>
    <t>2.4</t>
  </si>
  <si>
    <t>SEE-EST-010</t>
  </si>
  <si>
    <t>RADIÊR E = 10 CM, FCK = 18 MPA USINADO (MECANIZADO), INCLUSIVE TELA 0,97 KG/M2 E ACABAMENTO NIVEL ZERO (LAJE DE FUNDO DO VERTEDOURO VERTICAL E HORIZONTAL)</t>
  </si>
  <si>
    <t>9 X 3,14 X 0,10 X 0,10 =</t>
  </si>
  <si>
    <t>OBR-VIA-095</t>
  </si>
  <si>
    <t>MURO DE ARRIMO EM GABIÃO CAIXA, TELA GALVANIZADA( EXECUÇÃO, INCLUINDO FORNECIMENTO DE TODOS OS MATERIAIS)</t>
  </si>
  <si>
    <t>VOLUME DE GABIÃO PARA A EXECUÇÃO DA ESCADA E FORRO DE DISSIPAÇÃO DA ÁGUA NA SAÍDA DO VERTEDOURO -&gt; 12,58M² (SEÇÃO ÇATERAL CONFORME PROJ.), VEZES A LARGURA DA ESCADA 8,20M</t>
  </si>
  <si>
    <t>12,58 X 8,20 =</t>
  </si>
  <si>
    <t>3.5</t>
  </si>
  <si>
    <t>92848</t>
  </si>
  <si>
    <t>ASSENTAMENTO DE TUBO DE CONCRETO (MANILHAS), DIÂMETRO DE 1000 MM (NÃO INCLUI O FORNECIMENTO)</t>
  </si>
  <si>
    <t>COMPRIMENTO TOTAL DAS LINHAS DE MANILHA A EXECUTAR, CONFORME PROJETO</t>
  </si>
  <si>
    <t>16 X 4 =</t>
  </si>
  <si>
    <t>3.6</t>
  </si>
  <si>
    <t>QUAN TIDADE DE MANILHAS A SEREM FORNECIDAS CONFORME PROJETO</t>
  </si>
  <si>
    <t>FORNECIMENTO E COLOCAÇÃO MECANIZADA NO LOCAL DE INSTALAÇÃO DE MANILHAS DE CONCRETO DIAMETRO 100CM, COMP. 100CM</t>
  </si>
  <si>
    <t>ALV-EST-015</t>
  </si>
  <si>
    <t>3.7</t>
  </si>
  <si>
    <t>ÁREA TOTAL DE PAREDES ESTRUTURAIS DO VERTEDOURO VERTICAL E CABECEIRA DO VERTEDOURO HORIZONTAL</t>
  </si>
  <si>
    <t>21,44 + 4,70 + 4,70 + 6,70 =</t>
  </si>
  <si>
    <t>ALVENARIA DE BLOCO DE CONCRETO CHEIO COM ARMAÇÃO 20x20CM FERRO 8.0mm, EM CONCRETO COM FCK 15MPA , ESP. 25CM, SEM REVESTIMENTO, INCLUSIVE ARGAMASSA PARA ASSENTAMENTO (DETALHE D - CADERNO SEDS)</t>
  </si>
  <si>
    <t>ED-7624</t>
  </si>
  <si>
    <t>EXECUÇÃO E APLICAÇÃO DE CONCRETO ASFÁLTICO PRE-MISTURADO À FRIO (PMF), EM BETONEIRA, INCLUINDO FORNECIMENTO E TRANSPORTE DOS AGREGADOS E MATERIAL BETUMINOSO, INCLUSIVE TRANSPORTE DA MASSA ASFÁLTICA ATÉ A PISTA</t>
  </si>
  <si>
    <t>VOLUME DE ASFALTO A RECOMPOR POR CIMA DAS LINHAS DE MANILHAS, 36,12M², VEZES A ESPESSURA DO ASFALTO 0,05M</t>
  </si>
  <si>
    <t>36,12 X 0,05 =</t>
  </si>
  <si>
    <t>URB-PAS-006</t>
  </si>
  <si>
    <t>OBRA: CONSTRUÇÃO DE VERTEDOURO EM BARRAGEM NA SEDE DO MUNICÍPIO</t>
  </si>
  <si>
    <t>PRAZO DE EXECUÇÃO: 60 DIAS</t>
  </si>
  <si>
    <r>
      <t xml:space="preserve">DATA: </t>
    </r>
    <r>
      <rPr>
        <sz val="9"/>
        <color theme="1"/>
        <rFont val="Arial Narrow"/>
        <family val="2"/>
      </rPr>
      <t>SETEMBRO DE 2020</t>
    </r>
  </si>
  <si>
    <t>PASSEIOS DE CONCRETO E = 6 CM, FCK = 10 MPA, JUNTA SECA (PASSEIO DE CONCRETO A RECOMPOR SOBRE AS LINHAS DE MANILHA)</t>
  </si>
  <si>
    <t>ÁREA DE PASSEIO A RECOMPOR</t>
  </si>
  <si>
    <t>9,10 + 9,10 =</t>
  </si>
  <si>
    <t>URB-MFC-015</t>
  </si>
  <si>
    <t>GUIA DE MEIO-FIO, EM CONCRETO COM FCK 15MPA, MOLDADA IN-LOCO, SEÇÃO 15X45CM, FORMA EM MADEIRA, EXCLUSIVE SARJETA, INCLUSIVE ESCAVAÇÃO, APILOAMENTO E TRANSPORTE COM RETIRADA DO MATERIAL ESCAVADO (EM CAÇAMBA)</t>
  </si>
  <si>
    <t>COMPRIMENTO DE MEIO-FIO A RECOMPOR, CONFORME PROJETO</t>
  </si>
  <si>
    <t>5,30 + 5,30 =</t>
  </si>
  <si>
    <t>CONSTRUÇÃO DE VERTEDOURO</t>
  </si>
  <si>
    <t>PROPONENTE: PREFEITURA MUNICIPAL DE CORAÇÃO DE JESUS - MG</t>
  </si>
  <si>
    <r>
      <t xml:space="preserve">LOCAL: </t>
    </r>
    <r>
      <rPr>
        <sz val="9"/>
        <color theme="1"/>
        <rFont val="Arial Narrow"/>
        <family val="2"/>
      </rPr>
      <t>BAIRRO BURITI - SEDE MUNICIPAL DE CORAÇÃO DE JESUS</t>
    </r>
  </si>
  <si>
    <t>Heidemárcio Costa Fonseca</t>
  </si>
  <si>
    <t>Engº. Civil - CREA 194.694/D</t>
  </si>
  <si>
    <t>Robson Adalberto Mota Dias</t>
  </si>
  <si>
    <t>Prefeito Municipal</t>
  </si>
  <si>
    <t>* Valores referênciados da tabela de composição de preços SETOP região norte de abril/2020 com desoneração, e SINAPI MG julho/2020 com desoneração.</t>
  </si>
  <si>
    <t>OBSERVAÇÃO: A ALÍCOTA DE ISSQN COBRADO NO MUNICÍPIO DE CORAÇÃO DE JESUS CORRESPONDE A 5,0% DOS VALORES DOS SERVIÇOS.</t>
  </si>
  <si>
    <t>ESTACA DE CONCRETO ARMADO DIÂMETRO 20CM, FCK 20 MPA, INCLUSIVE FORMA E AÇO (ESTACAS DE FUNDAÇÃO E PILARES)</t>
  </si>
  <si>
    <t>MOB-002 - MOBILIZAÇÃO E DESMOBILIZAÇÃO DE OBRA - OBRAS ATÉ O VALOR DE 1.000.000,00</t>
  </si>
  <si>
    <t>%</t>
  </si>
  <si>
    <t>MOB-DES-020</t>
  </si>
  <si>
    <t>1.4</t>
  </si>
  <si>
    <t>Coração de Jesus, MG, 15 de setembro de 2020.</t>
  </si>
  <si>
    <t>EST-FOR-005</t>
  </si>
  <si>
    <t>FORMA E DESFORMA DE TÁBUA E SARRAFO, REAPROVEITAMENTO (3X), EXCLUSIVE ESCORAMENTO</t>
  </si>
  <si>
    <t>3.8</t>
  </si>
  <si>
    <t>3.9</t>
  </si>
  <si>
    <t>3.10</t>
  </si>
  <si>
    <t>96546</t>
  </si>
  <si>
    <t>kg</t>
  </si>
  <si>
    <t>ARMAÇÃO DE BLOCO, VIGA BALDRAME OU SAPATA UTILIZANDO AÇO CA-50 DE 10 MM MONTAGEM. AF_06/2017</t>
  </si>
  <si>
    <t>96544</t>
  </si>
  <si>
    <t>ARMAÇÃO DE BLOCO, VIGA BALDRAME OU SAPATA UTILIZANDO AÇO CA-50 DE 6,3 MM - MONTAGEM. AF_06/2017</t>
  </si>
  <si>
    <t>FORNECIMENTO DE CONCRETO ESTRUTURAL, PREPARADO EM OBRA COM BETONEIRA, COM FCK 25 MPA, INCLUSIVE LANÇAMENTO, ADENSAMENTO E ACABAMENTO (FUNDAÇÃO)</t>
  </si>
  <si>
    <t>FUN-CON-050</t>
  </si>
  <si>
    <t>3.11</t>
  </si>
  <si>
    <t>ÁREA TOTAL DE TÁBUAS</t>
  </si>
  <si>
    <t>ARMADURA PRINCIPAL AÇO 10 MM</t>
  </si>
  <si>
    <t>ARMADURA DE ESTRIBOS</t>
  </si>
  <si>
    <t>VOLUME DE CONCRETO</t>
  </si>
  <si>
    <t>(30,20x2x0,30)+(30,10x0,15)=</t>
  </si>
  <si>
    <t>30,10x4x0,61=</t>
  </si>
  <si>
    <t>30,10/0,15=200,66x0,95=190,63x0,245</t>
  </si>
  <si>
    <t>30,10x0,15x0,30=</t>
  </si>
  <si>
    <t>Setenta mil, trezentos e sessenta e cinco reais e quatro centavos.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</si>
</sst>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R$&quot;\ #,##0.00"/>
  </numFmts>
  <fonts count="28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3"/>
      <color theme="1"/>
      <name val="Arial Narrow"/>
      <family val="2"/>
    </font>
    <font>
      <b/>
      <sz val="10"/>
      <color rgb="FFFF000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2"/>
      <color theme="1"/>
      <name val="Arial Narrow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0" fontId="1" fillId="0" borderId="1" xfId="0" applyNumberFormat="1" applyFont="1" applyBorder="1"/>
    <xf numFmtId="10" fontId="2" fillId="0" borderId="1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left"/>
    </xf>
    <xf numFmtId="0" fontId="3" fillId="0" borderId="0" xfId="0" applyFont="1" applyFill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2" fontId="14" fillId="0" borderId="1" xfId="1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8" xfId="0" applyBorder="1"/>
    <xf numFmtId="0" fontId="15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6" fillId="0" borderId="0" xfId="0" applyFon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16" fillId="0" borderId="0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 applyBorder="1"/>
    <xf numFmtId="0" fontId="20" fillId="0" borderId="12" xfId="0" applyFont="1" applyBorder="1"/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10" fontId="0" fillId="0" borderId="1" xfId="2" applyNumberFormat="1" applyFont="1" applyBorder="1" applyAlignment="1">
      <alignment horizontal="right"/>
    </xf>
    <xf numFmtId="10" fontId="0" fillId="0" borderId="1" xfId="2" applyNumberFormat="1" applyFont="1" applyBorder="1" applyAlignment="1">
      <alignment vertical="center"/>
    </xf>
    <xf numFmtId="10" fontId="0" fillId="0" borderId="0" xfId="2" applyNumberFormat="1" applyFont="1" applyBorder="1"/>
    <xf numFmtId="10" fontId="19" fillId="3" borderId="1" xfId="2" applyNumberFormat="1" applyFont="1" applyFill="1" applyBorder="1" applyAlignment="1">
      <alignment horizontal="right"/>
    </xf>
    <xf numFmtId="10" fontId="19" fillId="0" borderId="1" xfId="2" applyNumberFormat="1" applyFont="1" applyBorder="1" applyAlignment="1">
      <alignment vertical="center"/>
    </xf>
    <xf numFmtId="10" fontId="19" fillId="0" borderId="0" xfId="2" applyNumberFormat="1" applyFont="1" applyBorder="1"/>
    <xf numFmtId="10" fontId="0" fillId="0" borderId="12" xfId="0" applyNumberFormat="1" applyBorder="1"/>
    <xf numFmtId="0" fontId="19" fillId="0" borderId="0" xfId="0" applyFont="1"/>
    <xf numFmtId="10" fontId="0" fillId="0" borderId="1" xfId="2" applyNumberFormat="1" applyFont="1" applyFill="1" applyBorder="1" applyAlignment="1">
      <alignment vertical="center"/>
    </xf>
    <xf numFmtId="10" fontId="0" fillId="0" borderId="0" xfId="2" applyNumberFormat="1" applyFont="1" applyFill="1" applyBorder="1"/>
    <xf numFmtId="10" fontId="0" fillId="0" borderId="1" xfId="0" applyNumberFormat="1" applyBorder="1"/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wrapText="1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1" fillId="0" borderId="0" xfId="0" applyFont="1" applyBorder="1"/>
    <xf numFmtId="0" fontId="21" fillId="0" borderId="0" xfId="0" applyFont="1"/>
    <xf numFmtId="0" fontId="21" fillId="0" borderId="11" xfId="0" applyFont="1" applyBorder="1"/>
    <xf numFmtId="4" fontId="21" fillId="0" borderId="0" xfId="0" applyNumberFormat="1" applyFont="1" applyBorder="1"/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49" fontId="13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10" fontId="0" fillId="4" borderId="0" xfId="2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right" vertical="center"/>
    </xf>
    <xf numFmtId="0" fontId="5" fillId="4" borderId="4" xfId="0" applyNumberFormat="1" applyFont="1" applyFill="1" applyBorder="1" applyAlignment="1">
      <alignment horizontal="right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0" fontId="7" fillId="4" borderId="2" xfId="0" applyNumberFormat="1" applyFont="1" applyFill="1" applyBorder="1" applyAlignment="1">
      <alignment horizontal="left" vertical="center"/>
    </xf>
    <xf numFmtId="10" fontId="7" fillId="4" borderId="4" xfId="0" applyNumberFormat="1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4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4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4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</cellXfs>
  <cellStyles count="3">
    <cellStyle name="Normal" xfId="0" builtinId="0"/>
    <cellStyle name="Porcentagem 2" xfId="2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127"/>
  <sheetViews>
    <sheetView tabSelected="1" view="pageBreakPreview" topLeftCell="A28" zoomScaleSheetLayoutView="100" zoomScalePageLayoutView="70" workbookViewId="0">
      <selection activeCell="H28" sqref="H28"/>
    </sheetView>
  </sheetViews>
  <sheetFormatPr defaultRowHeight="12.75"/>
  <cols>
    <col min="1" max="1" width="6.42578125" style="7" customWidth="1"/>
    <col min="2" max="2" width="10.42578125" style="4" customWidth="1"/>
    <col min="3" max="3" width="62.42578125" style="6" customWidth="1"/>
    <col min="4" max="4" width="12" style="5" customWidth="1"/>
    <col min="5" max="5" width="8" style="5" customWidth="1"/>
    <col min="6" max="6" width="12.42578125" style="21" customWidth="1"/>
    <col min="7" max="7" width="12.42578125" style="19" customWidth="1"/>
    <col min="8" max="8" width="14.42578125" style="5" customWidth="1"/>
    <col min="9" max="16384" width="9.140625" style="6"/>
  </cols>
  <sheetData>
    <row r="1" spans="1:10" ht="63.75" customHeight="1">
      <c r="A1" s="157" t="s">
        <v>110</v>
      </c>
      <c r="B1" s="158"/>
      <c r="C1" s="158"/>
      <c r="D1" s="158"/>
      <c r="E1" s="158"/>
      <c r="F1" s="158"/>
      <c r="G1" s="158"/>
      <c r="H1" s="158"/>
    </row>
    <row r="2" spans="1:10" ht="22.5" customHeight="1">
      <c r="A2" s="152" t="s">
        <v>10</v>
      </c>
      <c r="B2" s="152"/>
      <c r="C2" s="152"/>
      <c r="D2" s="152"/>
      <c r="E2" s="152"/>
      <c r="F2" s="152"/>
      <c r="G2" s="152"/>
      <c r="H2" s="152"/>
    </row>
    <row r="3" spans="1:10" s="11" customFormat="1" ht="14.25" customHeight="1">
      <c r="A3" s="167" t="s">
        <v>111</v>
      </c>
      <c r="B3" s="167"/>
      <c r="C3" s="167"/>
      <c r="D3" s="167"/>
      <c r="E3" s="167"/>
      <c r="F3" s="159" t="s">
        <v>32</v>
      </c>
      <c r="G3" s="159"/>
      <c r="H3" s="159"/>
      <c r="J3"/>
    </row>
    <row r="4" spans="1:10" s="11" customFormat="1" ht="14.25" customHeight="1">
      <c r="A4" s="160" t="s">
        <v>143</v>
      </c>
      <c r="B4" s="160"/>
      <c r="C4" s="160"/>
      <c r="D4" s="160"/>
      <c r="E4" s="160"/>
      <c r="F4" s="161" t="s">
        <v>45</v>
      </c>
      <c r="G4" s="161"/>
      <c r="H4" s="161"/>
    </row>
    <row r="5" spans="1:10" s="29" customFormat="1" ht="14.25" customHeight="1">
      <c r="A5" s="160" t="s">
        <v>112</v>
      </c>
      <c r="B5" s="160"/>
      <c r="C5" s="160"/>
      <c r="D5" s="160"/>
      <c r="E5" s="160"/>
      <c r="F5" s="162" t="s">
        <v>8</v>
      </c>
      <c r="G5" s="163"/>
      <c r="H5" s="164"/>
    </row>
    <row r="6" spans="1:10" s="29" customFormat="1" ht="14.25" customHeight="1">
      <c r="A6" s="30" t="s">
        <v>16</v>
      </c>
      <c r="B6" s="31"/>
      <c r="C6" s="168">
        <f>H38</f>
        <v>70375.051699999996</v>
      </c>
      <c r="D6" s="169"/>
      <c r="E6" s="170"/>
      <c r="F6" s="32" t="s">
        <v>9</v>
      </c>
      <c r="G6" s="165">
        <f>BDI!D20</f>
        <v>0.24988941692407129</v>
      </c>
      <c r="H6" s="166"/>
    </row>
    <row r="7" spans="1:10" s="28" customFormat="1" ht="6.75" customHeight="1">
      <c r="A7" s="33"/>
      <c r="B7" s="27"/>
      <c r="C7" s="34"/>
      <c r="D7" s="35"/>
      <c r="E7" s="35"/>
      <c r="F7" s="36"/>
      <c r="G7" s="37"/>
      <c r="H7" s="35"/>
    </row>
    <row r="8" spans="1:10" s="42" customFormat="1" ht="26.25" customHeight="1">
      <c r="A8" s="38" t="s">
        <v>0</v>
      </c>
      <c r="B8" s="39" t="s">
        <v>14</v>
      </c>
      <c r="C8" s="40" t="s">
        <v>1</v>
      </c>
      <c r="D8" s="39" t="s">
        <v>2</v>
      </c>
      <c r="E8" s="39" t="s">
        <v>35</v>
      </c>
      <c r="F8" s="41" t="s">
        <v>6</v>
      </c>
      <c r="G8" s="39" t="s">
        <v>7</v>
      </c>
      <c r="H8" s="39" t="s">
        <v>3</v>
      </c>
    </row>
    <row r="9" spans="1:10" s="29" customFormat="1">
      <c r="A9" s="61">
        <v>1</v>
      </c>
      <c r="B9" s="153" t="s">
        <v>11</v>
      </c>
      <c r="C9" s="153"/>
      <c r="D9" s="153"/>
      <c r="E9" s="153"/>
      <c r="F9" s="153"/>
      <c r="G9" s="153"/>
      <c r="H9" s="153"/>
    </row>
    <row r="10" spans="1:10" s="126" customFormat="1" ht="25.5">
      <c r="A10" s="62" t="s">
        <v>4</v>
      </c>
      <c r="B10" s="45" t="s">
        <v>34</v>
      </c>
      <c r="C10" s="46" t="s">
        <v>83</v>
      </c>
      <c r="D10" s="70">
        <v>1</v>
      </c>
      <c r="E10" s="71" t="s">
        <v>36</v>
      </c>
      <c r="F10" s="43">
        <v>1085.45</v>
      </c>
      <c r="G10" s="43">
        <f>ROUND(F10+(F10*$G$6),2)</f>
        <v>1356.69</v>
      </c>
      <c r="H10" s="43">
        <f>G10*D10</f>
        <v>1356.69</v>
      </c>
    </row>
    <row r="11" spans="1:10" s="139" customFormat="1" ht="25.5">
      <c r="A11" s="62" t="s">
        <v>41</v>
      </c>
      <c r="B11" s="45" t="s">
        <v>165</v>
      </c>
      <c r="C11" s="46" t="s">
        <v>163</v>
      </c>
      <c r="D11" s="70">
        <v>0.5</v>
      </c>
      <c r="E11" s="71" t="s">
        <v>164</v>
      </c>
      <c r="F11" s="70">
        <f>SUM(0.5%*H38)</f>
        <v>351.87525849999997</v>
      </c>
      <c r="G11" s="43">
        <f>ROUND(F11+(F11*$G$6),2)</f>
        <v>439.81</v>
      </c>
      <c r="H11" s="43">
        <v>439.71</v>
      </c>
    </row>
    <row r="12" spans="1:10" s="121" customFormat="1">
      <c r="A12" s="62" t="s">
        <v>166</v>
      </c>
      <c r="B12" s="45" t="s">
        <v>54</v>
      </c>
      <c r="C12" s="46" t="s">
        <v>55</v>
      </c>
      <c r="D12" s="70">
        <f>'Memória Calc.'!E10</f>
        <v>12</v>
      </c>
      <c r="E12" s="120" t="s">
        <v>36</v>
      </c>
      <c r="F12" s="43">
        <v>82</v>
      </c>
      <c r="G12" s="43">
        <f>ROUND(F12+(F12*$G$6),2)</f>
        <v>102.49</v>
      </c>
      <c r="H12" s="43">
        <f>G12*D12</f>
        <v>1229.8799999999999</v>
      </c>
    </row>
    <row r="13" spans="1:10" s="29" customFormat="1">
      <c r="A13" s="172" t="s">
        <v>12</v>
      </c>
      <c r="B13" s="172"/>
      <c r="C13" s="172"/>
      <c r="D13" s="172"/>
      <c r="E13" s="172"/>
      <c r="F13" s="172"/>
      <c r="G13" s="172"/>
      <c r="H13" s="44">
        <f>SUM(H10:H12)</f>
        <v>3026.2799999999997</v>
      </c>
    </row>
    <row r="14" spans="1:10" s="29" customFormat="1">
      <c r="A14" s="61">
        <v>2</v>
      </c>
      <c r="B14" s="153" t="s">
        <v>37</v>
      </c>
      <c r="C14" s="153"/>
      <c r="D14" s="153"/>
      <c r="E14" s="153"/>
      <c r="F14" s="153"/>
      <c r="G14" s="153"/>
      <c r="H14" s="153"/>
    </row>
    <row r="15" spans="1:10" s="121" customFormat="1" ht="38.25">
      <c r="A15" s="62" t="s">
        <v>5</v>
      </c>
      <c r="B15" s="45" t="s">
        <v>91</v>
      </c>
      <c r="C15" s="46" t="s">
        <v>92</v>
      </c>
      <c r="D15" s="70">
        <f>'Memória Calc.'!E13</f>
        <v>197.1</v>
      </c>
      <c r="E15" s="120" t="s">
        <v>29</v>
      </c>
      <c r="F15" s="154" t="s">
        <v>87</v>
      </c>
      <c r="G15" s="155"/>
      <c r="H15" s="156"/>
    </row>
    <row r="16" spans="1:10" s="121" customFormat="1" ht="12" customHeight="1">
      <c r="A16" s="62" t="s">
        <v>115</v>
      </c>
      <c r="B16" s="45" t="s">
        <v>38</v>
      </c>
      <c r="C16" s="46" t="s">
        <v>39</v>
      </c>
      <c r="D16" s="70">
        <f>'Memória Calc.'!E14</f>
        <v>198</v>
      </c>
      <c r="E16" s="120" t="s">
        <v>28</v>
      </c>
      <c r="F16" s="43">
        <v>15.21</v>
      </c>
      <c r="G16" s="43">
        <f>ROUND(F16+(F16*$G$6),2)</f>
        <v>19.010000000000002</v>
      </c>
      <c r="H16" s="43">
        <f t="shared" ref="H16:H18" si="0">G16*D16</f>
        <v>3763.9800000000005</v>
      </c>
    </row>
    <row r="17" spans="1:8" s="121" customFormat="1" ht="12" customHeight="1">
      <c r="A17" s="62" t="s">
        <v>116</v>
      </c>
      <c r="B17" s="45" t="s">
        <v>93</v>
      </c>
      <c r="C17" s="46" t="s">
        <v>94</v>
      </c>
      <c r="D17" s="70">
        <f>'Memória Calc.'!E15</f>
        <v>59.4</v>
      </c>
      <c r="E17" s="120" t="s">
        <v>28</v>
      </c>
      <c r="F17" s="43">
        <v>44.98</v>
      </c>
      <c r="G17" s="43">
        <f>ROUND(F17+(F17*$G$6),2)</f>
        <v>56.22</v>
      </c>
      <c r="H17" s="43">
        <f t="shared" si="0"/>
        <v>3339.4679999999998</v>
      </c>
    </row>
    <row r="18" spans="1:8" s="121" customFormat="1" ht="12" customHeight="1">
      <c r="A18" s="62" t="s">
        <v>117</v>
      </c>
      <c r="B18" s="45" t="s">
        <v>100</v>
      </c>
      <c r="C18" s="46" t="s">
        <v>101</v>
      </c>
      <c r="D18" s="70">
        <f>'Memória Calc.'!E16</f>
        <v>9</v>
      </c>
      <c r="E18" s="120" t="s">
        <v>40</v>
      </c>
      <c r="F18" s="43">
        <v>19.84</v>
      </c>
      <c r="G18" s="43">
        <f>ROUND(F18+(F18*$G$6),2)</f>
        <v>24.8</v>
      </c>
      <c r="H18" s="43">
        <f t="shared" si="0"/>
        <v>223.20000000000002</v>
      </c>
    </row>
    <row r="19" spans="1:8" s="11" customFormat="1">
      <c r="A19" s="142" t="s">
        <v>12</v>
      </c>
      <c r="B19" s="142"/>
      <c r="C19" s="142"/>
      <c r="D19" s="142"/>
      <c r="E19" s="142"/>
      <c r="F19" s="142"/>
      <c r="G19" s="142"/>
      <c r="H19" s="17">
        <f>SUM(H16:H18)</f>
        <v>7326.6480000000001</v>
      </c>
    </row>
    <row r="20" spans="1:8" s="58" customFormat="1">
      <c r="A20" s="63">
        <v>3</v>
      </c>
      <c r="B20" s="171" t="s">
        <v>104</v>
      </c>
      <c r="C20" s="171"/>
      <c r="D20" s="171"/>
      <c r="E20" s="171"/>
      <c r="F20" s="171"/>
      <c r="G20" s="171"/>
      <c r="H20" s="171"/>
    </row>
    <row r="21" spans="1:8" s="122" customFormat="1">
      <c r="A21" s="64" t="s">
        <v>30</v>
      </c>
      <c r="B21" s="45" t="s">
        <v>97</v>
      </c>
      <c r="C21" s="46" t="s">
        <v>98</v>
      </c>
      <c r="D21" s="70">
        <f>'Memória Calc.'!E19</f>
        <v>36.299999999999997</v>
      </c>
      <c r="E21" s="136" t="str">
        <f>'Memória Calc.'!F19</f>
        <v>m³</v>
      </c>
      <c r="F21" s="43">
        <v>19.84</v>
      </c>
      <c r="G21" s="43">
        <f>ROUND(F21+(F21*$G$6),2)</f>
        <v>24.8</v>
      </c>
      <c r="H21" s="43">
        <f>G21*D21</f>
        <v>900.24</v>
      </c>
    </row>
    <row r="22" spans="1:8" s="122" customFormat="1" ht="25.5">
      <c r="A22" s="64" t="s">
        <v>31</v>
      </c>
      <c r="B22" s="45" t="s">
        <v>118</v>
      </c>
      <c r="C22" s="46" t="s">
        <v>162</v>
      </c>
      <c r="D22" s="70">
        <v>0.61599999999999999</v>
      </c>
      <c r="E22" s="136" t="str">
        <f>'Memória Calc.'!F20</f>
        <v>m³</v>
      </c>
      <c r="F22" s="43">
        <v>1686.06</v>
      </c>
      <c r="G22" s="43">
        <f>ROUND(F22+(F22*$G$6),2)</f>
        <v>2107.39</v>
      </c>
      <c r="H22" s="43">
        <v>1306.58</v>
      </c>
    </row>
    <row r="23" spans="1:8" s="122" customFormat="1" ht="25.5">
      <c r="A23" s="64" t="s">
        <v>88</v>
      </c>
      <c r="B23" s="45" t="s">
        <v>107</v>
      </c>
      <c r="C23" s="123" t="s">
        <v>119</v>
      </c>
      <c r="D23" s="70">
        <f>'Memória Calc.'!E21</f>
        <v>41.05</v>
      </c>
      <c r="E23" s="136" t="str">
        <f>'Memória Calc.'!F21</f>
        <v>m²</v>
      </c>
      <c r="F23" s="124">
        <v>81.77</v>
      </c>
      <c r="G23" s="43">
        <f>ROUND(F23+(F23*$G$6),2)</f>
        <v>102.2</v>
      </c>
      <c r="H23" s="43">
        <f t="shared" ref="H23" si="1">G23*D23</f>
        <v>4195.3099999999995</v>
      </c>
    </row>
    <row r="24" spans="1:8" s="125" customFormat="1" ht="25.5">
      <c r="A24" s="64" t="s">
        <v>99</v>
      </c>
      <c r="B24" s="45" t="s">
        <v>168</v>
      </c>
      <c r="C24" s="123" t="s">
        <v>169</v>
      </c>
      <c r="D24" s="70">
        <v>22.57</v>
      </c>
      <c r="E24" s="136" t="s">
        <v>28</v>
      </c>
      <c r="F24" s="124">
        <v>42.24</v>
      </c>
      <c r="G24" s="43">
        <f t="shared" ref="G24:G27" si="2">ROUND(F24+(F24*$G$6),2)</f>
        <v>52.8</v>
      </c>
      <c r="H24" s="43">
        <f t="shared" ref="H24:H27" si="3">G24*D24</f>
        <v>1191.6959999999999</v>
      </c>
    </row>
    <row r="25" spans="1:8" s="125" customFormat="1" ht="30" customHeight="1">
      <c r="A25" s="64" t="s">
        <v>125</v>
      </c>
      <c r="B25" s="45" t="s">
        <v>173</v>
      </c>
      <c r="C25" s="123" t="s">
        <v>175</v>
      </c>
      <c r="D25" s="70">
        <v>73.44</v>
      </c>
      <c r="E25" s="136" t="s">
        <v>174</v>
      </c>
      <c r="F25" s="124">
        <v>8.3699999999999992</v>
      </c>
      <c r="G25" s="43">
        <f t="shared" si="2"/>
        <v>10.46</v>
      </c>
      <c r="H25" s="43">
        <f t="shared" si="3"/>
        <v>768.18240000000003</v>
      </c>
    </row>
    <row r="26" spans="1:8" s="125" customFormat="1" ht="30" customHeight="1">
      <c r="A26" s="64" t="s">
        <v>130</v>
      </c>
      <c r="B26" s="45" t="s">
        <v>176</v>
      </c>
      <c r="C26" s="123" t="s">
        <v>177</v>
      </c>
      <c r="D26" s="70">
        <v>46.7</v>
      </c>
      <c r="E26" s="136" t="s">
        <v>174</v>
      </c>
      <c r="F26" s="124">
        <v>10.83</v>
      </c>
      <c r="G26" s="43">
        <f t="shared" si="2"/>
        <v>13.54</v>
      </c>
      <c r="H26" s="43">
        <f t="shared" si="3"/>
        <v>632.31799999999998</v>
      </c>
    </row>
    <row r="27" spans="1:8" s="125" customFormat="1" ht="24.75" customHeight="1">
      <c r="A27" s="64" t="s">
        <v>134</v>
      </c>
      <c r="B27" s="45" t="s">
        <v>179</v>
      </c>
      <c r="C27" s="123" t="s">
        <v>178</v>
      </c>
      <c r="D27" s="70">
        <v>1.35</v>
      </c>
      <c r="E27" s="136" t="s">
        <v>29</v>
      </c>
      <c r="F27" s="124">
        <v>400.73</v>
      </c>
      <c r="G27" s="43">
        <f t="shared" si="2"/>
        <v>500.87</v>
      </c>
      <c r="H27" s="43">
        <f t="shared" si="3"/>
        <v>676.17450000000008</v>
      </c>
    </row>
    <row r="28" spans="1:8" s="125" customFormat="1" ht="25.5">
      <c r="A28" s="64" t="s">
        <v>170</v>
      </c>
      <c r="B28" s="45" t="s">
        <v>121</v>
      </c>
      <c r="C28" s="123" t="s">
        <v>122</v>
      </c>
      <c r="D28" s="70">
        <f>'Memória Calc.'!E26</f>
        <v>103.15599999999999</v>
      </c>
      <c r="E28" s="136" t="str">
        <f>'Memória Calc.'!F26</f>
        <v>m³</v>
      </c>
      <c r="F28" s="124">
        <v>317.35000000000002</v>
      </c>
      <c r="G28" s="43">
        <f>ROUND(F28+(F28*$G$6),2)</f>
        <v>396.65</v>
      </c>
      <c r="H28" s="43">
        <v>40918.410000000003</v>
      </c>
    </row>
    <row r="29" spans="1:8" s="125" customFormat="1" ht="25.5">
      <c r="A29" s="64" t="s">
        <v>171</v>
      </c>
      <c r="B29" s="45" t="s">
        <v>53</v>
      </c>
      <c r="C29" s="123" t="s">
        <v>132</v>
      </c>
      <c r="D29" s="70">
        <f>'Memória Calc.'!E27</f>
        <v>64</v>
      </c>
      <c r="E29" s="136" t="str">
        <f>'Memória Calc.'!F27</f>
        <v>un</v>
      </c>
      <c r="F29" s="154" t="s">
        <v>87</v>
      </c>
      <c r="G29" s="155"/>
      <c r="H29" s="156"/>
    </row>
    <row r="30" spans="1:8" s="125" customFormat="1" ht="25.5">
      <c r="A30" s="64" t="s">
        <v>172</v>
      </c>
      <c r="B30" s="45" t="s">
        <v>126</v>
      </c>
      <c r="C30" s="123" t="s">
        <v>127</v>
      </c>
      <c r="D30" s="70">
        <f>'Memória Calc.'!E28</f>
        <v>64</v>
      </c>
      <c r="E30" s="136" t="str">
        <f>'Memória Calc.'!F28</f>
        <v>m</v>
      </c>
      <c r="F30" s="124">
        <v>16.329999999999998</v>
      </c>
      <c r="G30" s="43">
        <f>ROUND(F30+(F30*$G$6),2)</f>
        <v>20.41</v>
      </c>
      <c r="H30" s="43">
        <f t="shared" ref="H30" si="4">G30*D30</f>
        <v>1306.24</v>
      </c>
    </row>
    <row r="31" spans="1:8" s="125" customFormat="1" ht="38.25">
      <c r="A31" s="64" t="s">
        <v>180</v>
      </c>
      <c r="B31" s="45" t="s">
        <v>133</v>
      </c>
      <c r="C31" s="123" t="s">
        <v>137</v>
      </c>
      <c r="D31" s="70">
        <f>'Memória Calc.'!E29</f>
        <v>37.54</v>
      </c>
      <c r="E31" s="136" t="str">
        <f>'Memória Calc.'!F29</f>
        <v>m²</v>
      </c>
      <c r="F31" s="124">
        <v>135.55000000000001</v>
      </c>
      <c r="G31" s="43">
        <f>ROUND(F31+(F31*$G$6),2)</f>
        <v>169.42</v>
      </c>
      <c r="H31" s="43">
        <f t="shared" ref="H31" si="5">G31*D31</f>
        <v>6360.0267999999996</v>
      </c>
    </row>
    <row r="32" spans="1:8" s="58" customFormat="1">
      <c r="A32" s="142" t="s">
        <v>12</v>
      </c>
      <c r="B32" s="142"/>
      <c r="C32" s="142"/>
      <c r="D32" s="142"/>
      <c r="E32" s="142"/>
      <c r="F32" s="142"/>
      <c r="G32" s="142"/>
      <c r="H32" s="17">
        <f>SUM(H21:H31)</f>
        <v>58255.1777</v>
      </c>
    </row>
    <row r="33" spans="1:10" s="58" customFormat="1">
      <c r="A33" s="63">
        <v>4</v>
      </c>
      <c r="B33" s="145" t="s">
        <v>82</v>
      </c>
      <c r="C33" s="145"/>
      <c r="D33" s="145"/>
      <c r="E33" s="145"/>
      <c r="F33" s="145"/>
      <c r="G33" s="145"/>
      <c r="H33" s="145"/>
    </row>
    <row r="34" spans="1:10" s="58" customFormat="1" ht="39" customHeight="1">
      <c r="A34" s="64" t="s">
        <v>43</v>
      </c>
      <c r="B34" s="45" t="s">
        <v>138</v>
      </c>
      <c r="C34" s="46" t="s">
        <v>139</v>
      </c>
      <c r="D34" s="70">
        <v>28.18</v>
      </c>
      <c r="E34" s="53" t="s">
        <v>28</v>
      </c>
      <c r="F34" s="154" t="s">
        <v>87</v>
      </c>
      <c r="G34" s="155"/>
      <c r="H34" s="156"/>
    </row>
    <row r="35" spans="1:10" s="58" customFormat="1" ht="39" customHeight="1">
      <c r="A35" s="64" t="s">
        <v>44</v>
      </c>
      <c r="B35" s="45" t="s">
        <v>149</v>
      </c>
      <c r="C35" s="46" t="s">
        <v>150</v>
      </c>
      <c r="D35" s="70">
        <f>'Memória Calc.'!E33</f>
        <v>10.6</v>
      </c>
      <c r="E35" s="53" t="s">
        <v>28</v>
      </c>
      <c r="F35" s="64">
        <v>69.94</v>
      </c>
      <c r="G35" s="43">
        <f t="shared" ref="G35" si="6">ROUND(F35+(F35*$G$6),2)</f>
        <v>87.42</v>
      </c>
      <c r="H35" s="43">
        <f>G35*D35</f>
        <v>926.65200000000004</v>
      </c>
    </row>
    <row r="36" spans="1:10" s="58" customFormat="1" ht="26.25" customHeight="1">
      <c r="A36" s="64" t="s">
        <v>44</v>
      </c>
      <c r="B36" s="45" t="s">
        <v>142</v>
      </c>
      <c r="C36" s="46" t="s">
        <v>146</v>
      </c>
      <c r="D36" s="70">
        <f>'Memória Calc.'!E34</f>
        <v>18.2</v>
      </c>
      <c r="E36" s="53" t="s">
        <v>28</v>
      </c>
      <c r="F36" s="64">
        <v>36.94</v>
      </c>
      <c r="G36" s="43">
        <f t="shared" ref="G36" si="7">ROUND(F36+(F36*$G$6),2)</f>
        <v>46.17</v>
      </c>
      <c r="H36" s="43">
        <f>G36*D36</f>
        <v>840.29399999999998</v>
      </c>
    </row>
    <row r="37" spans="1:10" s="58" customFormat="1">
      <c r="A37" s="146"/>
      <c r="B37" s="146"/>
      <c r="C37" s="146"/>
      <c r="D37" s="146"/>
      <c r="E37" s="146"/>
      <c r="F37" s="146"/>
      <c r="G37" s="146"/>
      <c r="H37" s="17">
        <f>SUM(H35:H36)</f>
        <v>1766.9459999999999</v>
      </c>
    </row>
    <row r="38" spans="1:10" s="58" customFormat="1" ht="15" customHeight="1">
      <c r="A38" s="143" t="s">
        <v>13</v>
      </c>
      <c r="B38" s="143"/>
      <c r="C38" s="143"/>
      <c r="D38" s="143"/>
      <c r="E38" s="143"/>
      <c r="F38" s="143"/>
      <c r="G38" s="143"/>
      <c r="H38" s="18">
        <f>H13+H19+H32+H37</f>
        <v>70375.051699999996</v>
      </c>
    </row>
    <row r="39" spans="1:10" s="121" customFormat="1">
      <c r="A39" s="144" t="s">
        <v>160</v>
      </c>
      <c r="B39" s="144"/>
      <c r="C39" s="144"/>
      <c r="D39" s="144"/>
      <c r="E39" s="144"/>
      <c r="F39" s="144"/>
      <c r="G39" s="144"/>
      <c r="H39" s="144"/>
    </row>
    <row r="40" spans="1:10" s="121" customFormat="1">
      <c r="A40" s="127"/>
      <c r="B40" s="127"/>
      <c r="C40" s="128"/>
      <c r="D40" s="129"/>
      <c r="E40" s="129"/>
      <c r="F40" s="129"/>
      <c r="G40" s="129"/>
      <c r="H40" s="129"/>
      <c r="I40" s="130"/>
      <c r="J40" s="130"/>
    </row>
    <row r="41" spans="1:10" s="58" customFormat="1">
      <c r="A41" s="131" t="s">
        <v>46</v>
      </c>
    </row>
    <row r="42" spans="1:10" s="58" customFormat="1">
      <c r="A42" s="147">
        <f>H38</f>
        <v>70375.051699999996</v>
      </c>
      <c r="B42" s="148"/>
      <c r="C42" s="149" t="s">
        <v>189</v>
      </c>
      <c r="D42" s="150"/>
      <c r="E42" s="132"/>
      <c r="F42" s="36"/>
      <c r="G42" s="133"/>
      <c r="H42" s="132"/>
    </row>
    <row r="43" spans="1:10" s="58" customFormat="1">
      <c r="A43" s="132"/>
      <c r="B43" s="132"/>
      <c r="C43" s="132"/>
      <c r="D43" s="134"/>
      <c r="E43" s="132"/>
      <c r="F43" s="36"/>
      <c r="G43" s="133"/>
      <c r="H43" s="132"/>
    </row>
    <row r="44" spans="1:10" s="58" customFormat="1">
      <c r="A44" s="151" t="s">
        <v>167</v>
      </c>
      <c r="B44" s="151"/>
      <c r="C44" s="151"/>
      <c r="D44" s="151"/>
      <c r="E44" s="151"/>
      <c r="F44" s="151"/>
      <c r="G44" s="151"/>
      <c r="H44" s="151"/>
    </row>
    <row r="45" spans="1:10" s="58" customFormat="1">
      <c r="A45" s="134"/>
      <c r="B45" s="134"/>
      <c r="C45" s="134"/>
      <c r="D45" s="134"/>
      <c r="E45" s="134"/>
      <c r="F45" s="134"/>
      <c r="G45" s="134"/>
      <c r="H45" s="134"/>
    </row>
    <row r="46" spans="1:10" s="58" customFormat="1" ht="15" customHeight="1">
      <c r="A46" s="140" t="s">
        <v>15</v>
      </c>
      <c r="B46" s="140"/>
      <c r="C46" s="140"/>
      <c r="D46" s="140" t="s">
        <v>15</v>
      </c>
      <c r="E46" s="140"/>
      <c r="F46" s="140"/>
      <c r="G46" s="140"/>
      <c r="H46" s="140"/>
    </row>
    <row r="47" spans="1:10" s="58" customFormat="1" ht="15" customHeight="1">
      <c r="A47" s="141" t="s">
        <v>156</v>
      </c>
      <c r="B47" s="141"/>
      <c r="C47" s="141"/>
      <c r="D47" s="141" t="s">
        <v>158</v>
      </c>
      <c r="E47" s="141"/>
      <c r="F47" s="141"/>
      <c r="G47" s="141"/>
      <c r="H47" s="141"/>
    </row>
    <row r="48" spans="1:10" s="58" customFormat="1" ht="14.25" customHeight="1">
      <c r="A48" s="140" t="s">
        <v>157</v>
      </c>
      <c r="B48" s="140"/>
      <c r="C48" s="140"/>
      <c r="D48" s="140" t="s">
        <v>159</v>
      </c>
      <c r="E48" s="140"/>
      <c r="F48" s="140"/>
      <c r="G48" s="140"/>
      <c r="H48" s="140"/>
    </row>
    <row r="49" spans="1:8" s="58" customFormat="1">
      <c r="A49" s="60"/>
      <c r="B49" s="5"/>
      <c r="C49" s="11"/>
      <c r="D49" s="5"/>
      <c r="E49" s="5"/>
      <c r="F49" s="21"/>
      <c r="G49" s="19"/>
      <c r="H49" s="5"/>
    </row>
    <row r="50" spans="1:8" s="58" customFormat="1">
      <c r="A50" s="60"/>
      <c r="B50" s="5"/>
      <c r="C50" s="11"/>
      <c r="D50" s="5"/>
      <c r="E50" s="5"/>
      <c r="F50" s="21"/>
      <c r="G50" s="19"/>
      <c r="H50" s="5"/>
    </row>
    <row r="51" spans="1:8" s="58" customFormat="1">
      <c r="A51" s="60"/>
      <c r="B51" s="5"/>
      <c r="C51" s="135"/>
      <c r="D51" s="5"/>
      <c r="E51" s="5"/>
      <c r="F51" s="22"/>
      <c r="G51" s="19"/>
      <c r="H51" s="5"/>
    </row>
    <row r="52" spans="1:8" s="58" customFormat="1">
      <c r="A52" s="65"/>
      <c r="B52" s="9"/>
      <c r="D52" s="9"/>
      <c r="E52" s="9"/>
      <c r="F52" s="22"/>
      <c r="G52" s="20"/>
      <c r="H52" s="9"/>
    </row>
    <row r="53" spans="1:8" s="58" customFormat="1">
      <c r="A53" s="65"/>
      <c r="B53" s="9"/>
      <c r="D53" s="9"/>
      <c r="E53" s="9"/>
      <c r="F53" s="22"/>
      <c r="G53" s="20"/>
      <c r="H53" s="9"/>
    </row>
    <row r="54" spans="1:8" s="58" customFormat="1">
      <c r="A54" s="65"/>
      <c r="B54" s="9"/>
      <c r="D54" s="9"/>
      <c r="E54" s="9"/>
      <c r="F54" s="22"/>
      <c r="G54" s="20"/>
      <c r="H54" s="9"/>
    </row>
    <row r="55" spans="1:8" s="58" customFormat="1">
      <c r="A55" s="65"/>
      <c r="B55" s="9"/>
      <c r="C55" s="5"/>
      <c r="D55" s="9"/>
      <c r="E55" s="9"/>
      <c r="F55" s="22"/>
      <c r="G55" s="20"/>
      <c r="H55" s="9"/>
    </row>
    <row r="56" spans="1:8" s="58" customFormat="1">
      <c r="A56" s="65"/>
      <c r="B56" s="9"/>
      <c r="D56" s="9"/>
      <c r="E56" s="9"/>
      <c r="F56" s="22"/>
      <c r="G56" s="20"/>
      <c r="H56" s="9"/>
    </row>
    <row r="57" spans="1:8" s="58" customFormat="1">
      <c r="A57" s="65"/>
      <c r="B57" s="9"/>
      <c r="D57" s="9"/>
      <c r="E57" s="9"/>
      <c r="F57" s="22"/>
      <c r="G57" s="20"/>
      <c r="H57" s="9"/>
    </row>
    <row r="58" spans="1:8" s="58" customFormat="1">
      <c r="A58" s="65"/>
      <c r="B58" s="9"/>
      <c r="D58" s="9"/>
      <c r="E58" s="9"/>
      <c r="F58" s="22"/>
      <c r="G58" s="20"/>
      <c r="H58" s="9"/>
    </row>
    <row r="59" spans="1:8" s="58" customFormat="1">
      <c r="A59" s="65"/>
      <c r="B59" s="9"/>
      <c r="D59" s="9"/>
      <c r="E59" s="9"/>
      <c r="F59" s="22"/>
      <c r="G59" s="20"/>
      <c r="H59" s="9"/>
    </row>
    <row r="60" spans="1:8" s="58" customFormat="1">
      <c r="A60" s="65"/>
      <c r="B60" s="9"/>
      <c r="D60" s="9"/>
      <c r="E60" s="9"/>
      <c r="F60" s="22"/>
      <c r="G60" s="20"/>
      <c r="H60" s="9"/>
    </row>
    <row r="61" spans="1:8" s="58" customFormat="1">
      <c r="A61" s="65"/>
      <c r="B61" s="9"/>
      <c r="D61" s="9"/>
      <c r="E61" s="9"/>
      <c r="F61" s="22"/>
      <c r="G61" s="20"/>
      <c r="H61" s="9"/>
    </row>
    <row r="62" spans="1:8" s="58" customFormat="1">
      <c r="A62" s="65"/>
      <c r="B62" s="9"/>
      <c r="D62" s="9"/>
      <c r="E62" s="9"/>
      <c r="F62" s="22"/>
      <c r="G62" s="20"/>
      <c r="H62" s="9"/>
    </row>
    <row r="63" spans="1:8" s="58" customFormat="1">
      <c r="A63" s="65"/>
      <c r="B63" s="9"/>
      <c r="D63" s="9"/>
      <c r="E63" s="9"/>
      <c r="F63" s="22"/>
      <c r="G63" s="20"/>
      <c r="H63" s="9"/>
    </row>
    <row r="64" spans="1:8" s="58" customFormat="1">
      <c r="A64" s="65"/>
      <c r="B64" s="9"/>
      <c r="D64" s="9"/>
      <c r="E64" s="9"/>
      <c r="F64" s="22"/>
      <c r="G64" s="20"/>
      <c r="H64" s="9"/>
    </row>
    <row r="65" spans="1:8" s="58" customFormat="1">
      <c r="A65" s="65"/>
      <c r="B65" s="9"/>
      <c r="D65" s="9"/>
      <c r="E65" s="9"/>
      <c r="F65" s="22"/>
      <c r="G65" s="20"/>
      <c r="H65" s="9"/>
    </row>
    <row r="66" spans="1:8" s="58" customFormat="1">
      <c r="A66" s="65"/>
      <c r="B66" s="9"/>
      <c r="D66" s="9"/>
      <c r="E66" s="9"/>
      <c r="F66" s="22"/>
      <c r="G66" s="20"/>
      <c r="H66" s="9"/>
    </row>
    <row r="67" spans="1:8" s="58" customFormat="1">
      <c r="A67" s="65"/>
      <c r="B67" s="9"/>
      <c r="D67" s="9"/>
      <c r="E67" s="9"/>
      <c r="F67" s="22"/>
      <c r="G67" s="20"/>
      <c r="H67" s="9"/>
    </row>
    <row r="68" spans="1:8" s="58" customFormat="1">
      <c r="A68" s="65"/>
      <c r="B68" s="9"/>
      <c r="D68" s="9"/>
      <c r="E68" s="9"/>
      <c r="F68" s="22"/>
      <c r="G68" s="20"/>
      <c r="H68" s="9"/>
    </row>
    <row r="69" spans="1:8" s="58" customFormat="1">
      <c r="A69" s="65"/>
      <c r="B69" s="9"/>
      <c r="D69" s="9"/>
      <c r="E69" s="9"/>
      <c r="F69" s="22"/>
      <c r="G69" s="20"/>
      <c r="H69" s="9"/>
    </row>
    <row r="70" spans="1:8" s="58" customFormat="1">
      <c r="A70" s="65"/>
      <c r="B70" s="9"/>
      <c r="D70" s="9"/>
      <c r="E70" s="9"/>
      <c r="F70" s="22"/>
      <c r="G70" s="20"/>
      <c r="H70" s="9"/>
    </row>
    <row r="71" spans="1:8" s="58" customFormat="1">
      <c r="A71" s="65"/>
      <c r="B71" s="9"/>
      <c r="D71" s="9"/>
      <c r="E71" s="9"/>
      <c r="F71" s="22"/>
      <c r="G71" s="20"/>
      <c r="H71" s="9"/>
    </row>
    <row r="72" spans="1:8" s="58" customFormat="1">
      <c r="A72" s="65"/>
      <c r="B72" s="9"/>
      <c r="D72" s="9"/>
      <c r="E72" s="9"/>
      <c r="F72" s="22"/>
      <c r="G72" s="20"/>
      <c r="H72" s="9"/>
    </row>
    <row r="73" spans="1:8" s="58" customFormat="1">
      <c r="A73" s="65"/>
      <c r="B73" s="9"/>
      <c r="D73" s="9"/>
      <c r="E73" s="9"/>
      <c r="F73" s="22"/>
      <c r="G73" s="20"/>
      <c r="H73" s="9"/>
    </row>
    <row r="74" spans="1:8" s="58" customFormat="1">
      <c r="A74" s="65"/>
      <c r="B74" s="9"/>
      <c r="D74" s="9"/>
      <c r="E74" s="9"/>
      <c r="F74" s="22"/>
      <c r="G74" s="20"/>
      <c r="H74" s="9"/>
    </row>
    <row r="75" spans="1:8" s="58" customFormat="1">
      <c r="A75" s="65"/>
      <c r="B75" s="9"/>
      <c r="D75" s="9"/>
      <c r="E75" s="9"/>
      <c r="F75" s="22"/>
      <c r="G75" s="20"/>
      <c r="H75" s="9"/>
    </row>
    <row r="76" spans="1:8" s="58" customFormat="1">
      <c r="A76" s="65"/>
      <c r="B76" s="9"/>
      <c r="D76" s="9"/>
      <c r="E76" s="9"/>
      <c r="F76" s="22"/>
      <c r="G76" s="20"/>
      <c r="H76" s="9"/>
    </row>
    <row r="77" spans="1:8" s="58" customFormat="1">
      <c r="A77" s="65"/>
      <c r="B77" s="9"/>
      <c r="D77" s="9"/>
      <c r="E77" s="9"/>
      <c r="F77" s="22"/>
      <c r="G77" s="20"/>
      <c r="H77" s="9"/>
    </row>
    <row r="78" spans="1:8" s="58" customFormat="1">
      <c r="A78" s="65"/>
      <c r="B78" s="9"/>
      <c r="D78" s="9"/>
      <c r="E78" s="9"/>
      <c r="F78" s="22"/>
      <c r="G78" s="20"/>
      <c r="H78" s="9"/>
    </row>
    <row r="79" spans="1:8" s="1" customFormat="1">
      <c r="A79" s="8"/>
      <c r="B79" s="2"/>
      <c r="D79" s="9"/>
      <c r="E79" s="9"/>
      <c r="F79" s="22"/>
      <c r="G79" s="20"/>
      <c r="H79" s="9"/>
    </row>
    <row r="80" spans="1:8" s="1" customFormat="1">
      <c r="A80" s="8"/>
      <c r="B80" s="2"/>
      <c r="D80" s="9"/>
      <c r="E80" s="9"/>
      <c r="F80" s="22"/>
      <c r="G80" s="20"/>
      <c r="H80" s="9"/>
    </row>
    <row r="81" spans="1:8" s="1" customFormat="1">
      <c r="A81" s="8"/>
      <c r="B81" s="2"/>
      <c r="D81" s="9"/>
      <c r="E81" s="9"/>
      <c r="F81" s="22"/>
      <c r="G81" s="20"/>
      <c r="H81" s="9"/>
    </row>
    <row r="82" spans="1:8" s="1" customFormat="1">
      <c r="A82" s="8"/>
      <c r="B82" s="2"/>
      <c r="D82" s="9"/>
      <c r="E82" s="9"/>
      <c r="F82" s="22"/>
      <c r="G82" s="20"/>
      <c r="H82" s="9"/>
    </row>
    <row r="83" spans="1:8" s="1" customFormat="1">
      <c r="A83" s="8"/>
      <c r="B83" s="2"/>
      <c r="D83" s="9"/>
      <c r="E83" s="9"/>
      <c r="F83" s="22"/>
      <c r="G83" s="20"/>
      <c r="H83" s="9"/>
    </row>
    <row r="84" spans="1:8" s="1" customFormat="1">
      <c r="A84" s="8"/>
      <c r="B84" s="2"/>
      <c r="D84" s="9"/>
      <c r="E84" s="9"/>
      <c r="F84" s="22"/>
      <c r="G84" s="20"/>
      <c r="H84" s="9"/>
    </row>
    <row r="85" spans="1:8" s="1" customFormat="1">
      <c r="A85" s="8"/>
      <c r="B85" s="2"/>
      <c r="D85" s="9"/>
      <c r="E85" s="9"/>
      <c r="F85" s="22"/>
      <c r="G85" s="20"/>
      <c r="H85" s="9"/>
    </row>
    <row r="86" spans="1:8" s="1" customFormat="1">
      <c r="A86" s="8"/>
      <c r="B86" s="2"/>
      <c r="D86" s="9"/>
      <c r="E86" s="9"/>
      <c r="F86" s="22"/>
      <c r="G86" s="20"/>
      <c r="H86" s="9"/>
    </row>
    <row r="87" spans="1:8" s="1" customFormat="1">
      <c r="A87" s="8"/>
      <c r="B87" s="2"/>
      <c r="D87" s="9"/>
      <c r="E87" s="9"/>
      <c r="F87" s="22"/>
      <c r="G87" s="20"/>
      <c r="H87" s="9"/>
    </row>
    <row r="88" spans="1:8" s="1" customFormat="1">
      <c r="A88" s="8"/>
      <c r="B88" s="2"/>
      <c r="D88" s="9"/>
      <c r="E88" s="9"/>
      <c r="F88" s="22"/>
      <c r="G88" s="20"/>
      <c r="H88" s="9"/>
    </row>
    <row r="89" spans="1:8" s="1" customFormat="1">
      <c r="A89" s="8"/>
      <c r="B89" s="2"/>
      <c r="D89" s="9"/>
      <c r="E89" s="9"/>
      <c r="F89" s="22"/>
      <c r="G89" s="20"/>
      <c r="H89" s="9"/>
    </row>
    <row r="90" spans="1:8" s="1" customFormat="1">
      <c r="A90" s="8"/>
      <c r="B90" s="2"/>
      <c r="D90" s="9"/>
      <c r="E90" s="9"/>
      <c r="F90" s="22"/>
      <c r="G90" s="20"/>
      <c r="H90" s="9"/>
    </row>
    <row r="91" spans="1:8" s="1" customFormat="1">
      <c r="A91" s="8"/>
      <c r="B91" s="2"/>
      <c r="D91" s="9"/>
      <c r="E91" s="9"/>
      <c r="F91" s="22"/>
      <c r="G91" s="20"/>
      <c r="H91" s="9"/>
    </row>
    <row r="92" spans="1:8" s="1" customFormat="1">
      <c r="A92" s="8"/>
      <c r="B92" s="2"/>
      <c r="D92" s="9"/>
      <c r="E92" s="9"/>
      <c r="F92" s="22"/>
      <c r="G92" s="20"/>
      <c r="H92" s="9"/>
    </row>
    <row r="93" spans="1:8" s="1" customFormat="1">
      <c r="A93" s="8"/>
      <c r="B93" s="2"/>
      <c r="D93" s="9"/>
      <c r="E93" s="9"/>
      <c r="F93" s="22"/>
      <c r="G93" s="20"/>
      <c r="H93" s="9"/>
    </row>
    <row r="94" spans="1:8" s="1" customFormat="1">
      <c r="A94" s="8"/>
      <c r="B94" s="2"/>
      <c r="D94" s="9"/>
      <c r="E94" s="9"/>
      <c r="F94" s="22"/>
      <c r="G94" s="20"/>
      <c r="H94" s="9"/>
    </row>
    <row r="95" spans="1:8" s="1" customFormat="1">
      <c r="A95" s="8"/>
      <c r="B95" s="2"/>
      <c r="D95" s="9"/>
      <c r="E95" s="9"/>
      <c r="F95" s="22"/>
      <c r="G95" s="20"/>
      <c r="H95" s="9"/>
    </row>
    <row r="96" spans="1:8" s="1" customFormat="1">
      <c r="A96" s="8"/>
      <c r="B96" s="2"/>
      <c r="D96" s="9"/>
      <c r="E96" s="9"/>
      <c r="F96" s="22"/>
      <c r="G96" s="20"/>
      <c r="H96" s="9"/>
    </row>
    <row r="97" spans="1:8" s="1" customFormat="1">
      <c r="A97" s="8"/>
      <c r="B97" s="2"/>
      <c r="D97" s="9"/>
      <c r="E97" s="9"/>
      <c r="F97" s="22"/>
      <c r="G97" s="20"/>
      <c r="H97" s="9"/>
    </row>
    <row r="98" spans="1:8" s="1" customFormat="1">
      <c r="A98" s="8"/>
      <c r="B98" s="2"/>
      <c r="D98" s="9"/>
      <c r="E98" s="9"/>
      <c r="F98" s="22"/>
      <c r="G98" s="20"/>
      <c r="H98" s="9"/>
    </row>
    <row r="99" spans="1:8" s="1" customFormat="1">
      <c r="A99" s="8"/>
      <c r="B99" s="2"/>
      <c r="D99" s="9"/>
      <c r="E99" s="9"/>
      <c r="F99" s="22"/>
      <c r="G99" s="20"/>
      <c r="H99" s="9"/>
    </row>
    <row r="100" spans="1:8" s="1" customFormat="1">
      <c r="A100" s="8"/>
      <c r="B100" s="2"/>
      <c r="D100" s="9"/>
      <c r="E100" s="9"/>
      <c r="F100" s="22"/>
      <c r="G100" s="20"/>
      <c r="H100" s="9"/>
    </row>
    <row r="101" spans="1:8" s="1" customFormat="1">
      <c r="A101" s="8"/>
      <c r="B101" s="2"/>
      <c r="D101" s="9"/>
      <c r="E101" s="9"/>
      <c r="F101" s="22"/>
      <c r="G101" s="20"/>
      <c r="H101" s="9"/>
    </row>
    <row r="102" spans="1:8" s="1" customFormat="1">
      <c r="A102" s="8"/>
      <c r="B102" s="2"/>
      <c r="D102" s="9"/>
      <c r="E102" s="9"/>
      <c r="F102" s="22"/>
      <c r="G102" s="20"/>
      <c r="H102" s="9"/>
    </row>
    <row r="103" spans="1:8" s="1" customFormat="1">
      <c r="A103" s="8"/>
      <c r="B103" s="2"/>
      <c r="D103" s="9"/>
      <c r="E103" s="9"/>
      <c r="F103" s="22"/>
      <c r="G103" s="20"/>
      <c r="H103" s="9"/>
    </row>
    <row r="104" spans="1:8" s="1" customFormat="1">
      <c r="A104" s="8"/>
      <c r="B104" s="2"/>
      <c r="D104" s="9"/>
      <c r="E104" s="9"/>
      <c r="F104" s="22"/>
      <c r="G104" s="20"/>
      <c r="H104" s="9"/>
    </row>
    <row r="105" spans="1:8" s="1" customFormat="1">
      <c r="A105" s="8"/>
      <c r="B105" s="2"/>
      <c r="D105" s="9"/>
      <c r="E105" s="9"/>
      <c r="F105" s="22"/>
      <c r="G105" s="20"/>
      <c r="H105" s="9"/>
    </row>
    <row r="106" spans="1:8" s="1" customFormat="1">
      <c r="A106" s="8"/>
      <c r="B106" s="2"/>
      <c r="D106" s="9"/>
      <c r="E106" s="9"/>
      <c r="F106" s="22"/>
      <c r="G106" s="20"/>
      <c r="H106" s="9"/>
    </row>
    <row r="107" spans="1:8" s="1" customFormat="1">
      <c r="A107" s="8"/>
      <c r="B107" s="2"/>
      <c r="D107" s="9"/>
      <c r="E107" s="9"/>
      <c r="F107" s="22"/>
      <c r="G107" s="20"/>
      <c r="H107" s="9"/>
    </row>
    <row r="108" spans="1:8" s="1" customFormat="1">
      <c r="A108" s="8"/>
      <c r="B108" s="2"/>
      <c r="D108" s="9"/>
      <c r="E108" s="9"/>
      <c r="F108" s="22"/>
      <c r="G108" s="20"/>
      <c r="H108" s="9"/>
    </row>
    <row r="109" spans="1:8" s="1" customFormat="1">
      <c r="A109" s="8"/>
      <c r="B109" s="2"/>
      <c r="D109" s="9"/>
      <c r="E109" s="9"/>
      <c r="F109" s="22"/>
      <c r="G109" s="20"/>
      <c r="H109" s="9"/>
    </row>
    <row r="110" spans="1:8" s="1" customFormat="1">
      <c r="A110" s="8"/>
      <c r="B110" s="2"/>
      <c r="D110" s="9"/>
      <c r="E110" s="9"/>
      <c r="F110" s="22"/>
      <c r="G110" s="20"/>
      <c r="H110" s="9"/>
    </row>
    <row r="111" spans="1:8" s="1" customFormat="1">
      <c r="A111" s="8"/>
      <c r="B111" s="2"/>
      <c r="D111" s="9"/>
      <c r="E111" s="9"/>
      <c r="F111" s="22"/>
      <c r="G111" s="20"/>
      <c r="H111" s="9"/>
    </row>
    <row r="112" spans="1:8" s="1" customFormat="1">
      <c r="A112" s="8"/>
      <c r="B112" s="2"/>
      <c r="D112" s="9"/>
      <c r="E112" s="9"/>
      <c r="F112" s="22"/>
      <c r="G112" s="20"/>
      <c r="H112" s="9"/>
    </row>
    <row r="113" spans="1:8" s="1" customFormat="1">
      <c r="A113" s="8"/>
      <c r="B113" s="2"/>
      <c r="D113" s="9"/>
      <c r="E113" s="9"/>
      <c r="F113" s="22"/>
      <c r="G113" s="20"/>
      <c r="H113" s="9"/>
    </row>
    <row r="114" spans="1:8" s="1" customFormat="1">
      <c r="A114" s="8"/>
      <c r="B114" s="2"/>
      <c r="D114" s="9"/>
      <c r="E114" s="9"/>
      <c r="F114" s="22"/>
      <c r="G114" s="20"/>
      <c r="H114" s="9"/>
    </row>
    <row r="115" spans="1:8" s="1" customFormat="1">
      <c r="A115" s="8"/>
      <c r="B115" s="2"/>
      <c r="D115" s="9"/>
      <c r="E115" s="9"/>
      <c r="F115" s="22"/>
      <c r="G115" s="20"/>
      <c r="H115" s="9"/>
    </row>
    <row r="116" spans="1:8" s="1" customFormat="1">
      <c r="A116" s="8"/>
      <c r="B116" s="2"/>
      <c r="D116" s="9"/>
      <c r="E116" s="9"/>
      <c r="F116" s="22"/>
      <c r="G116" s="20"/>
      <c r="H116" s="9"/>
    </row>
    <row r="117" spans="1:8" s="1" customFormat="1">
      <c r="A117" s="8"/>
      <c r="B117" s="2"/>
      <c r="D117" s="9"/>
      <c r="E117" s="9"/>
      <c r="F117" s="22"/>
      <c r="G117" s="20"/>
      <c r="H117" s="9"/>
    </row>
    <row r="118" spans="1:8" s="1" customFormat="1">
      <c r="A118" s="8"/>
      <c r="B118" s="2"/>
      <c r="D118" s="9"/>
      <c r="E118" s="9"/>
      <c r="F118" s="22"/>
      <c r="G118" s="20"/>
      <c r="H118" s="9"/>
    </row>
    <row r="119" spans="1:8" s="1" customFormat="1">
      <c r="A119" s="8"/>
      <c r="B119" s="2"/>
      <c r="D119" s="9"/>
      <c r="E119" s="9"/>
      <c r="F119" s="22"/>
      <c r="G119" s="20"/>
      <c r="H119" s="9"/>
    </row>
    <row r="120" spans="1:8" s="1" customFormat="1">
      <c r="A120" s="8"/>
      <c r="B120" s="2"/>
      <c r="D120" s="9"/>
      <c r="E120" s="9"/>
      <c r="F120" s="22"/>
      <c r="G120" s="20"/>
      <c r="H120" s="9"/>
    </row>
    <row r="121" spans="1:8" s="1" customFormat="1">
      <c r="A121" s="8"/>
      <c r="B121" s="2"/>
      <c r="D121" s="9"/>
      <c r="E121" s="9"/>
      <c r="F121" s="22"/>
      <c r="G121" s="20"/>
      <c r="H121" s="9"/>
    </row>
    <row r="122" spans="1:8" s="1" customFormat="1">
      <c r="A122" s="8"/>
      <c r="B122" s="2"/>
      <c r="D122" s="9"/>
      <c r="E122" s="9"/>
      <c r="F122" s="22"/>
      <c r="G122" s="20"/>
      <c r="H122" s="9"/>
    </row>
    <row r="123" spans="1:8" s="1" customFormat="1">
      <c r="A123" s="8"/>
      <c r="B123" s="2"/>
      <c r="D123" s="9"/>
      <c r="E123" s="9"/>
      <c r="F123" s="22"/>
      <c r="G123" s="20"/>
      <c r="H123" s="9"/>
    </row>
    <row r="124" spans="1:8" s="1" customFormat="1">
      <c r="A124" s="8"/>
      <c r="B124" s="2"/>
      <c r="D124" s="9"/>
      <c r="E124" s="9"/>
      <c r="F124" s="22"/>
      <c r="G124" s="20"/>
      <c r="H124" s="9"/>
    </row>
    <row r="125" spans="1:8" s="1" customFormat="1">
      <c r="A125" s="8"/>
      <c r="B125" s="2"/>
      <c r="D125" s="9"/>
      <c r="E125" s="9"/>
      <c r="F125" s="22"/>
      <c r="G125" s="20"/>
      <c r="H125" s="9"/>
    </row>
    <row r="126" spans="1:8" s="1" customFormat="1">
      <c r="A126" s="8"/>
      <c r="B126" s="2"/>
      <c r="D126" s="9"/>
      <c r="E126" s="9"/>
      <c r="F126" s="22"/>
      <c r="G126" s="20"/>
      <c r="H126" s="9"/>
    </row>
    <row r="127" spans="1:8" s="1" customFormat="1">
      <c r="A127" s="8"/>
      <c r="B127" s="2"/>
      <c r="D127" s="9"/>
      <c r="E127" s="9"/>
      <c r="F127" s="22"/>
      <c r="G127" s="20"/>
      <c r="H127" s="9"/>
    </row>
  </sheetData>
  <mergeCells count="32">
    <mergeCell ref="F29:H29"/>
    <mergeCell ref="F34:H34"/>
    <mergeCell ref="B20:H20"/>
    <mergeCell ref="A13:G13"/>
    <mergeCell ref="A19:G19"/>
    <mergeCell ref="A2:H2"/>
    <mergeCell ref="B14:H14"/>
    <mergeCell ref="F15:H15"/>
    <mergeCell ref="A1:H1"/>
    <mergeCell ref="B9:H9"/>
    <mergeCell ref="F3:H3"/>
    <mergeCell ref="A4:E4"/>
    <mergeCell ref="F4:H4"/>
    <mergeCell ref="A5:E5"/>
    <mergeCell ref="F5:H5"/>
    <mergeCell ref="G6:H6"/>
    <mergeCell ref="A3:E3"/>
    <mergeCell ref="C6:E6"/>
    <mergeCell ref="D48:H48"/>
    <mergeCell ref="A46:C46"/>
    <mergeCell ref="A47:C47"/>
    <mergeCell ref="A48:C48"/>
    <mergeCell ref="A32:G32"/>
    <mergeCell ref="A38:G38"/>
    <mergeCell ref="A39:H39"/>
    <mergeCell ref="B33:H33"/>
    <mergeCell ref="A37:G37"/>
    <mergeCell ref="D46:H46"/>
    <mergeCell ref="D47:H47"/>
    <mergeCell ref="A42:B42"/>
    <mergeCell ref="C42:D42"/>
    <mergeCell ref="A44:H44"/>
  </mergeCells>
  <phoneticPr fontId="27" type="noConversion"/>
  <pageMargins left="0.31496062992125984" right="0" top="0.59055118110236227" bottom="0.59055118110236227" header="0.31496062992125984" footer="0.31496062992125984"/>
  <pageSetup paperSize="9" fitToHeight="0" orientation="landscape" horizontalDpi="4294967293" verticalDpi="4294967293" r:id="rId1"/>
  <headerFooter>
    <oddFooter>&amp;C&amp;"Arial Narrow,Normal"&amp;7Página &amp;P de &amp;N</oddFooter>
  </headerFooter>
  <legacyDrawing r:id="rId2"/>
  <oleObjects>
    <oleObject progId="CorelDRAW.Graphic.10" shapeId="103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J26"/>
  <sheetViews>
    <sheetView view="pageBreakPreview" zoomScaleSheetLayoutView="100" workbookViewId="0">
      <selection activeCell="M4" sqref="M4"/>
    </sheetView>
  </sheetViews>
  <sheetFormatPr defaultRowHeight="16.5"/>
  <cols>
    <col min="1" max="1" width="6.85546875" style="3" customWidth="1"/>
    <col min="2" max="2" width="35.7109375" style="3" customWidth="1"/>
    <col min="3" max="3" width="13.42578125" style="3" customWidth="1"/>
    <col min="4" max="4" width="14.28515625" style="3" customWidth="1"/>
    <col min="5" max="10" width="11.140625" style="3" customWidth="1"/>
    <col min="11" max="16384" width="9.140625" style="3"/>
  </cols>
  <sheetData>
    <row r="1" spans="1:10" ht="72" customHeight="1">
      <c r="A1" s="157" t="str">
        <f>'Planilha Orç.'!A1:H1</f>
        <v>PREFEITURA MUNICIPAL DE CORAÇÃO DE JESUS - MG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5.75" customHeight="1">
      <c r="A2" s="152" t="s">
        <v>17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3.5" customHeight="1">
      <c r="A3" s="167" t="s">
        <v>111</v>
      </c>
      <c r="B3" s="167"/>
      <c r="C3" s="167"/>
      <c r="D3" s="167"/>
      <c r="E3" s="159" t="s">
        <v>32</v>
      </c>
      <c r="F3" s="159"/>
      <c r="G3" s="159"/>
      <c r="H3" s="185" t="s">
        <v>145</v>
      </c>
      <c r="I3" s="186"/>
      <c r="J3" s="187"/>
    </row>
    <row r="4" spans="1:10" ht="13.5" customHeight="1">
      <c r="A4" s="160" t="s">
        <v>143</v>
      </c>
      <c r="B4" s="160"/>
      <c r="C4" s="160"/>
      <c r="D4" s="160"/>
      <c r="E4" s="161" t="s">
        <v>144</v>
      </c>
      <c r="F4" s="161"/>
      <c r="G4" s="161"/>
      <c r="H4" s="188" t="s">
        <v>21</v>
      </c>
      <c r="I4" s="189"/>
      <c r="J4" s="47">
        <f>'Planilha Orç.'!$H$38</f>
        <v>70375.051699999996</v>
      </c>
    </row>
    <row r="5" spans="1:10" ht="6.75" customHeight="1"/>
    <row r="6" spans="1:10" ht="13.5" customHeight="1">
      <c r="A6" s="182" t="s">
        <v>0</v>
      </c>
      <c r="B6" s="183" t="s">
        <v>18</v>
      </c>
      <c r="C6" s="183" t="s">
        <v>19</v>
      </c>
      <c r="D6" s="183" t="s">
        <v>20</v>
      </c>
      <c r="E6" s="184" t="s">
        <v>22</v>
      </c>
      <c r="F6" s="184"/>
      <c r="G6" s="184"/>
      <c r="H6" s="184"/>
      <c r="I6" s="184"/>
      <c r="J6" s="184"/>
    </row>
    <row r="7" spans="1:10" ht="13.5" customHeight="1">
      <c r="A7" s="182"/>
      <c r="B7" s="183"/>
      <c r="C7" s="183"/>
      <c r="D7" s="183"/>
      <c r="E7" s="14" t="s">
        <v>23</v>
      </c>
      <c r="F7" s="10" t="s">
        <v>24</v>
      </c>
      <c r="G7" s="14"/>
      <c r="H7" s="10"/>
      <c r="I7" s="14"/>
      <c r="J7" s="10"/>
    </row>
    <row r="8" spans="1:10" ht="13.5" customHeight="1">
      <c r="A8" s="177">
        <f>'Planilha Orç.'!A9</f>
        <v>1</v>
      </c>
      <c r="B8" s="171" t="str">
        <f>'Planilha Orç.'!B9:H9</f>
        <v>SERVIÇOS PRELIMINARES</v>
      </c>
      <c r="C8" s="12" t="s">
        <v>25</v>
      </c>
      <c r="D8" s="23">
        <f>D9/$D$17</f>
        <v>4.3002170895740884E-2</v>
      </c>
      <c r="E8" s="23">
        <v>1</v>
      </c>
      <c r="F8" s="23"/>
      <c r="G8" s="13"/>
      <c r="H8" s="13"/>
      <c r="I8" s="13"/>
      <c r="J8" s="13"/>
    </row>
    <row r="9" spans="1:10" ht="13.5" customHeight="1">
      <c r="A9" s="177"/>
      <c r="B9" s="171"/>
      <c r="C9" s="12" t="s">
        <v>26</v>
      </c>
      <c r="D9" s="25">
        <f>SUM(E9:J9)</f>
        <v>3026.2799999999997</v>
      </c>
      <c r="E9" s="25">
        <f>E8*'Planilha Orç.'!H13</f>
        <v>3026.2799999999997</v>
      </c>
      <c r="F9" s="25"/>
      <c r="G9" s="13"/>
      <c r="H9" s="13"/>
      <c r="I9" s="13"/>
      <c r="J9" s="13"/>
    </row>
    <row r="10" spans="1:10" ht="13.5" customHeight="1">
      <c r="A10" s="177">
        <f>'Planilha Orç.'!A14</f>
        <v>2</v>
      </c>
      <c r="B10" s="171" t="str">
        <f>'Planilha Orç.'!B14:H14</f>
        <v>TERRAPLANAGEM / TRABALHOS EM TERRA</v>
      </c>
      <c r="C10" s="12" t="s">
        <v>25</v>
      </c>
      <c r="D10" s="23">
        <f>D11/$D$17</f>
        <v>0.10410859847368326</v>
      </c>
      <c r="E10" s="23">
        <v>1</v>
      </c>
      <c r="F10" s="23"/>
      <c r="G10" s="13"/>
      <c r="H10" s="13"/>
      <c r="I10" s="13"/>
      <c r="J10" s="13"/>
    </row>
    <row r="11" spans="1:10" ht="13.5" customHeight="1">
      <c r="A11" s="177"/>
      <c r="B11" s="171"/>
      <c r="C11" s="12" t="s">
        <v>26</v>
      </c>
      <c r="D11" s="25">
        <f>SUM(E11:J11)</f>
        <v>7326.6480000000001</v>
      </c>
      <c r="E11" s="25">
        <f>E10*'Planilha Orç.'!H19</f>
        <v>7326.6480000000001</v>
      </c>
      <c r="F11" s="25"/>
      <c r="G11" s="13"/>
      <c r="H11" s="13"/>
      <c r="I11" s="13"/>
      <c r="J11" s="13"/>
    </row>
    <row r="12" spans="1:10" ht="13.5" customHeight="1">
      <c r="A12" s="177">
        <f>'Planilha Orç.'!A20</f>
        <v>3</v>
      </c>
      <c r="B12" s="171" t="str">
        <f>'Planilha Orç.'!B20:H20</f>
        <v>FUNDAÇÕES E ESTRUTURAS</v>
      </c>
      <c r="C12" s="12" t="s">
        <v>25</v>
      </c>
      <c r="D12" s="23">
        <f>D13/$D$17</f>
        <v>0.82778166825844057</v>
      </c>
      <c r="E12" s="23">
        <v>0.5</v>
      </c>
      <c r="F12" s="23">
        <v>0.5</v>
      </c>
      <c r="G12" s="23"/>
      <c r="H12" s="13"/>
      <c r="I12" s="13"/>
      <c r="J12" s="13"/>
    </row>
    <row r="13" spans="1:10" ht="13.5" customHeight="1">
      <c r="A13" s="177"/>
      <c r="B13" s="171"/>
      <c r="C13" s="12" t="s">
        <v>26</v>
      </c>
      <c r="D13" s="25">
        <f>SUM(E13:J13)</f>
        <v>58255.1777</v>
      </c>
      <c r="E13" s="25">
        <f>E12*'Planilha Orç.'!H32</f>
        <v>29127.58885</v>
      </c>
      <c r="F13" s="25">
        <f>F12*'Planilha Orç.'!H32</f>
        <v>29127.58885</v>
      </c>
      <c r="G13" s="25"/>
      <c r="H13" s="13"/>
      <c r="I13" s="13"/>
      <c r="J13" s="13"/>
    </row>
    <row r="14" spans="1:10" ht="13.5" customHeight="1">
      <c r="A14" s="178">
        <v>4</v>
      </c>
      <c r="B14" s="180" t="str">
        <f>'Planilha Orç.'!B33:H33</f>
        <v>SERVIÇOS COMPLEMENTARES</v>
      </c>
      <c r="C14" s="12" t="s">
        <v>25</v>
      </c>
      <c r="D14" s="23">
        <f>D15/$D$17</f>
        <v>2.510756237213535E-2</v>
      </c>
      <c r="E14" s="23"/>
      <c r="F14" s="23">
        <v>1</v>
      </c>
      <c r="G14" s="23"/>
      <c r="H14" s="13"/>
      <c r="I14" s="13"/>
      <c r="J14" s="13"/>
    </row>
    <row r="15" spans="1:10" ht="13.5" customHeight="1">
      <c r="A15" s="179"/>
      <c r="B15" s="181"/>
      <c r="C15" s="12" t="s">
        <v>26</v>
      </c>
      <c r="D15" s="25">
        <f>SUM(E15:J15)</f>
        <v>1766.9459999999999</v>
      </c>
      <c r="E15" s="25"/>
      <c r="F15" s="25">
        <f>F14*'Planilha Orç.'!H37</f>
        <v>1766.9459999999999</v>
      </c>
      <c r="G15" s="25"/>
      <c r="H15" s="13"/>
      <c r="I15" s="13"/>
      <c r="J15" s="13"/>
    </row>
    <row r="16" spans="1:10" ht="13.5" customHeight="1">
      <c r="A16" s="177" t="s">
        <v>27</v>
      </c>
      <c r="B16" s="177"/>
      <c r="C16" s="16" t="s">
        <v>25</v>
      </c>
      <c r="D16" s="24">
        <f>D12+D10+D8+D14</f>
        <v>1</v>
      </c>
      <c r="E16" s="24">
        <f>E17/$D$17</f>
        <v>0.56100160349864447</v>
      </c>
      <c r="F16" s="24">
        <f>F17/$D$17</f>
        <v>0.43899839650135564</v>
      </c>
      <c r="G16" s="24"/>
      <c r="H16" s="15"/>
      <c r="I16" s="15"/>
      <c r="J16" s="15"/>
    </row>
    <row r="17" spans="1:10" ht="13.5" customHeight="1">
      <c r="A17" s="177"/>
      <c r="B17" s="177"/>
      <c r="C17" s="16" t="s">
        <v>26</v>
      </c>
      <c r="D17" s="26">
        <f>D13+D11+D9+D15</f>
        <v>70375.051699999996</v>
      </c>
      <c r="E17" s="26">
        <f>E13+E11+E9+E15</f>
        <v>39480.51685</v>
      </c>
      <c r="F17" s="26">
        <f>F13+F11+F9+F15</f>
        <v>30894.53485</v>
      </c>
      <c r="G17" s="26"/>
      <c r="H17" s="26"/>
      <c r="I17" s="15"/>
      <c r="J17" s="15"/>
    </row>
    <row r="18" spans="1:10" ht="12.75" customHeight="1"/>
    <row r="19" spans="1:10" s="48" customFormat="1" ht="12.75" customHeight="1">
      <c r="A19" s="175" t="s">
        <v>167</v>
      </c>
      <c r="B19" s="175"/>
      <c r="C19" s="175"/>
      <c r="D19" s="175"/>
      <c r="E19" s="175"/>
      <c r="F19" s="175"/>
      <c r="G19" s="175"/>
      <c r="H19" s="175"/>
      <c r="I19" s="175"/>
      <c r="J19" s="175"/>
    </row>
    <row r="20" spans="1:10" ht="12.75" customHeight="1">
      <c r="A20" s="7"/>
      <c r="B20" s="4"/>
      <c r="C20" s="6"/>
      <c r="D20" s="5"/>
      <c r="E20" s="5"/>
      <c r="F20" s="5"/>
      <c r="G20" s="5"/>
      <c r="H20" s="5"/>
    </row>
    <row r="21" spans="1:10" ht="12.75" customHeight="1">
      <c r="A21" s="176" t="s">
        <v>15</v>
      </c>
      <c r="B21" s="176"/>
      <c r="C21" s="176"/>
      <c r="D21" s="176"/>
      <c r="E21" s="176" t="s">
        <v>15</v>
      </c>
      <c r="F21" s="176"/>
      <c r="G21" s="176"/>
      <c r="H21" s="176"/>
      <c r="I21" s="176"/>
      <c r="J21" s="176"/>
    </row>
    <row r="22" spans="1:10" ht="12.75" customHeight="1">
      <c r="A22" s="173" t="s">
        <v>156</v>
      </c>
      <c r="B22" s="173"/>
      <c r="C22" s="173"/>
      <c r="D22" s="173"/>
      <c r="E22" s="173" t="s">
        <v>158</v>
      </c>
      <c r="F22" s="173"/>
      <c r="G22" s="173"/>
      <c r="H22" s="173"/>
      <c r="I22" s="173"/>
      <c r="J22" s="173"/>
    </row>
    <row r="23" spans="1:10" ht="12.75" customHeight="1">
      <c r="A23" s="174" t="s">
        <v>157</v>
      </c>
      <c r="B23" s="174"/>
      <c r="C23" s="174"/>
      <c r="D23" s="174"/>
      <c r="E23" s="174" t="s">
        <v>159</v>
      </c>
      <c r="F23" s="174"/>
      <c r="G23" s="174"/>
      <c r="H23" s="174"/>
      <c r="I23" s="174"/>
      <c r="J23" s="174"/>
    </row>
    <row r="24" spans="1:10" ht="12.75" customHeight="1">
      <c r="A24" s="7"/>
      <c r="B24" s="4"/>
      <c r="C24" s="6"/>
      <c r="D24" s="176"/>
      <c r="E24" s="176"/>
      <c r="F24" s="176"/>
      <c r="G24" s="176"/>
      <c r="H24" s="176"/>
    </row>
    <row r="25" spans="1:10" ht="12.75" customHeight="1">
      <c r="D25" s="173"/>
      <c r="E25" s="173"/>
      <c r="F25" s="173"/>
      <c r="G25" s="173"/>
      <c r="H25" s="173"/>
    </row>
    <row r="26" spans="1:10" ht="12.75" customHeight="1">
      <c r="D26" s="174"/>
      <c r="E26" s="174"/>
      <c r="F26" s="174"/>
      <c r="G26" s="174"/>
      <c r="H26" s="174"/>
    </row>
  </sheetData>
  <mergeCells count="32">
    <mergeCell ref="A1:J1"/>
    <mergeCell ref="A2:J2"/>
    <mergeCell ref="H3:J3"/>
    <mergeCell ref="H4:I4"/>
    <mergeCell ref="A3:D3"/>
    <mergeCell ref="E3:G3"/>
    <mergeCell ref="A4:D4"/>
    <mergeCell ref="E4:G4"/>
    <mergeCell ref="A6:A7"/>
    <mergeCell ref="B6:B7"/>
    <mergeCell ref="C6:C7"/>
    <mergeCell ref="D6:D7"/>
    <mergeCell ref="E6:J6"/>
    <mergeCell ref="A8:A9"/>
    <mergeCell ref="A10:A11"/>
    <mergeCell ref="B8:B9"/>
    <mergeCell ref="B10:B11"/>
    <mergeCell ref="B12:B13"/>
    <mergeCell ref="A12:A13"/>
    <mergeCell ref="A16:B17"/>
    <mergeCell ref="D24:H24"/>
    <mergeCell ref="E23:J23"/>
    <mergeCell ref="A14:A15"/>
    <mergeCell ref="B14:B15"/>
    <mergeCell ref="D25:H25"/>
    <mergeCell ref="D26:H26"/>
    <mergeCell ref="A19:J19"/>
    <mergeCell ref="A21:D21"/>
    <mergeCell ref="A22:D22"/>
    <mergeCell ref="A23:D23"/>
    <mergeCell ref="E21:J21"/>
    <mergeCell ref="E22:J22"/>
  </mergeCells>
  <pageMargins left="0.23622047244094491" right="0" top="0.98425196850393704" bottom="0.98425196850393704" header="0.31496062992125984" footer="0.31496062992125984"/>
  <pageSetup paperSize="9" scale="88" orientation="landscape" horizontalDpi="4294967293" verticalDpi="4294967293" r:id="rId1"/>
  <headerFooter>
    <oddFooter>&amp;C&amp;"Arial Narrow,Normal"&amp;7Página &amp;P de &amp;N</oddFooter>
  </headerFooter>
  <legacyDrawing r:id="rId2"/>
  <oleObjects>
    <oleObject progId="CorelDRAW.Graphic.10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40"/>
  <sheetViews>
    <sheetView view="pageBreakPreview" topLeftCell="A4" zoomScaleSheetLayoutView="100" workbookViewId="0">
      <selection activeCell="H5" sqref="H5"/>
    </sheetView>
  </sheetViews>
  <sheetFormatPr defaultRowHeight="15"/>
  <cols>
    <col min="1" max="1" width="9.140625" style="59"/>
    <col min="2" max="2" width="44.85546875" style="59" customWidth="1"/>
    <col min="3" max="3" width="40.42578125" style="59" customWidth="1"/>
    <col min="4" max="4" width="17.42578125" style="59" customWidth="1"/>
    <col min="5" max="5" width="12.28515625" style="59" customWidth="1"/>
    <col min="6" max="6" width="9.140625" style="59"/>
  </cols>
  <sheetData>
    <row r="1" spans="1:6" ht="69" customHeight="1">
      <c r="A1" s="190" t="str">
        <f>'Planilha Orç.'!A1:H1</f>
        <v>PREFEITURA MUNICIPAL DE CORAÇÃO DE JESUS - MG</v>
      </c>
      <c r="B1" s="191"/>
      <c r="C1" s="191"/>
      <c r="D1" s="191"/>
      <c r="E1" s="191"/>
      <c r="F1" s="192"/>
    </row>
    <row r="2" spans="1:6" ht="17.25">
      <c r="A2" s="193" t="s">
        <v>47</v>
      </c>
      <c r="B2" s="194"/>
      <c r="C2" s="194"/>
      <c r="D2" s="194"/>
      <c r="E2" s="194"/>
      <c r="F2" s="195"/>
    </row>
    <row r="3" spans="1:6">
      <c r="A3" s="196" t="s">
        <v>154</v>
      </c>
      <c r="B3" s="197"/>
      <c r="C3" s="197"/>
      <c r="D3" s="197"/>
      <c r="E3" s="197"/>
      <c r="F3" s="198"/>
    </row>
    <row r="4" spans="1:6">
      <c r="A4" s="196" t="s">
        <v>143</v>
      </c>
      <c r="B4" s="197"/>
      <c r="C4" s="197"/>
      <c r="D4" s="197"/>
      <c r="E4" s="197"/>
      <c r="F4" s="198"/>
    </row>
    <row r="5" spans="1:6">
      <c r="A5" s="196" t="s">
        <v>155</v>
      </c>
      <c r="B5" s="197"/>
      <c r="C5" s="197"/>
      <c r="D5" s="197"/>
      <c r="E5" s="197"/>
      <c r="F5" s="198"/>
    </row>
    <row r="6" spans="1:6" ht="9" customHeight="1">
      <c r="A6" s="60"/>
      <c r="B6" s="49"/>
      <c r="C6" s="50"/>
      <c r="D6" s="5"/>
      <c r="E6" s="5"/>
      <c r="F6" s="11"/>
    </row>
    <row r="7" spans="1:6">
      <c r="A7" s="55" t="s">
        <v>0</v>
      </c>
      <c r="B7" s="51" t="s">
        <v>1</v>
      </c>
      <c r="C7" s="56" t="s">
        <v>48</v>
      </c>
      <c r="D7" s="56" t="s">
        <v>51</v>
      </c>
      <c r="E7" s="56" t="s">
        <v>49</v>
      </c>
      <c r="F7" s="56" t="s">
        <v>50</v>
      </c>
    </row>
    <row r="8" spans="1:6">
      <c r="A8" s="61">
        <v>1</v>
      </c>
      <c r="B8" s="202" t="str">
        <f>'Planilha Orç.'!B9:H9</f>
        <v>SERVIÇOS PRELIMINARES</v>
      </c>
      <c r="C8" s="202"/>
      <c r="D8" s="202"/>
      <c r="E8" s="202"/>
      <c r="F8" s="202"/>
    </row>
    <row r="9" spans="1:6" ht="25.5" customHeight="1">
      <c r="A9" s="62" t="s">
        <v>4</v>
      </c>
      <c r="B9" s="46" t="str">
        <f>'Planilha Orç.'!C10</f>
        <v xml:space="preserve">FORNECIMENTO E COLOCAÇÃO DE PLACA DE OBRA EM CHAPA GALVANIZADA (3,00 X 1,50 M) </v>
      </c>
      <c r="C9" s="52" t="s">
        <v>52</v>
      </c>
      <c r="D9" s="68" t="s">
        <v>53</v>
      </c>
      <c r="E9" s="66">
        <v>1</v>
      </c>
      <c r="F9" s="66" t="str">
        <f>'Planilha Orç.'!E10</f>
        <v>un</v>
      </c>
    </row>
    <row r="10" spans="1:6" ht="20.25" customHeight="1">
      <c r="A10" s="62" t="s">
        <v>41</v>
      </c>
      <c r="B10" s="46" t="str">
        <f>'Planilha Orç.'!C12</f>
        <v xml:space="preserve">LOCAÇÃO TOPOGRÁFICA ATE 20 PONTOS. </v>
      </c>
      <c r="C10" s="52" t="s">
        <v>86</v>
      </c>
      <c r="D10" s="68" t="s">
        <v>53</v>
      </c>
      <c r="E10" s="66">
        <v>12</v>
      </c>
      <c r="F10" s="66" t="s">
        <v>36</v>
      </c>
    </row>
    <row r="11" spans="1:6" ht="5.25" customHeight="1">
      <c r="A11" s="203"/>
      <c r="B11" s="204"/>
      <c r="C11" s="204"/>
      <c r="D11" s="204"/>
      <c r="E11" s="204"/>
      <c r="F11" s="205"/>
    </row>
    <row r="12" spans="1:6" ht="15.75" customHeight="1">
      <c r="A12" s="61">
        <v>2</v>
      </c>
      <c r="B12" s="199" t="str">
        <f>'Planilha Orç.'!B14:H14</f>
        <v>TERRAPLANAGEM / TRABALHOS EM TERRA</v>
      </c>
      <c r="C12" s="200"/>
      <c r="D12" s="200"/>
      <c r="E12" s="200"/>
      <c r="F12" s="201"/>
    </row>
    <row r="13" spans="1:6" ht="59.25" customHeight="1">
      <c r="A13" s="62" t="s">
        <v>5</v>
      </c>
      <c r="B13" s="57" t="str">
        <f>'Planilha Orç.'!C15</f>
        <v xml:space="preserve">ESCAVAÇÃO E CARGA MECANIZADA EM MATERIAL DE 1ª CATEGORIA (ABERTURA DA CAIXA PARA A INSTALAÇÃO DAS MANILHAS, ALAS DO VERTEDOURO E CAIXA DA ESCADA DE DISSIPAÇÃO).                                 </v>
      </c>
      <c r="C13" s="52" t="s">
        <v>84</v>
      </c>
      <c r="D13" s="69" t="s">
        <v>85</v>
      </c>
      <c r="E13" s="66">
        <f>(84*1.95)+(74*0.2)+(37*0.5)</f>
        <v>197.1</v>
      </c>
      <c r="F13" s="66" t="str">
        <f>'Planilha Orç.'!E15</f>
        <v>m³</v>
      </c>
    </row>
    <row r="14" spans="1:6" ht="18.75" customHeight="1">
      <c r="A14" s="62" t="s">
        <v>115</v>
      </c>
      <c r="B14" s="57" t="str">
        <f>'Planilha Orç.'!C16</f>
        <v xml:space="preserve">APILOAMENTO DO FUNDO DE VALAS COM SOQUETE               </v>
      </c>
      <c r="C14" s="52" t="s">
        <v>89</v>
      </c>
      <c r="D14" s="67" t="s">
        <v>90</v>
      </c>
      <c r="E14" s="66">
        <f>87+74+37</f>
        <v>198</v>
      </c>
      <c r="F14" s="66" t="str">
        <f>'Planilha Orç.'!E16</f>
        <v>m²</v>
      </c>
    </row>
    <row r="15" spans="1:6" ht="18.75" customHeight="1">
      <c r="A15" s="62" t="s">
        <v>116</v>
      </c>
      <c r="B15" s="57" t="str">
        <f>'Planilha Orç.'!C17</f>
        <v>REATERRO MANUAL DE VALA</v>
      </c>
      <c r="C15" s="52" t="s">
        <v>95</v>
      </c>
      <c r="D15" s="67" t="s">
        <v>96</v>
      </c>
      <c r="E15" s="66">
        <f>E14*0.3</f>
        <v>59.4</v>
      </c>
      <c r="F15" s="66" t="s">
        <v>29</v>
      </c>
    </row>
    <row r="16" spans="1:6" ht="19.5" customHeight="1">
      <c r="A16" s="62" t="s">
        <v>117</v>
      </c>
      <c r="B16" s="57" t="str">
        <f>'Planilha Orç.'!C18</f>
        <v>PERFURAÇÃO DE ESTACA BROCA A TRADO MANUAL D = 200 MM</v>
      </c>
      <c r="C16" s="52" t="s">
        <v>102</v>
      </c>
      <c r="D16" s="67" t="s">
        <v>103</v>
      </c>
      <c r="E16" s="66">
        <f>6*1.5</f>
        <v>9</v>
      </c>
      <c r="F16" s="66" t="s">
        <v>40</v>
      </c>
    </row>
    <row r="17" spans="1:6" ht="6" customHeight="1">
      <c r="A17" s="203"/>
      <c r="B17" s="204"/>
      <c r="C17" s="204"/>
      <c r="D17" s="204"/>
      <c r="E17" s="204"/>
      <c r="F17" s="205"/>
    </row>
    <row r="18" spans="1:6" ht="15" customHeight="1">
      <c r="A18" s="63">
        <v>3</v>
      </c>
      <c r="B18" s="199" t="str">
        <f>'Planilha Orç.'!B20:H20</f>
        <v>FUNDAÇÕES E ESTRUTURAS</v>
      </c>
      <c r="C18" s="200"/>
      <c r="D18" s="200"/>
      <c r="E18" s="200"/>
      <c r="F18" s="201"/>
    </row>
    <row r="19" spans="1:6" ht="42.75" customHeight="1">
      <c r="A19" s="64" t="s">
        <v>30</v>
      </c>
      <c r="B19" s="57" t="str">
        <f>'Planilha Orç.'!C21</f>
        <v xml:space="preserve">APLICAÇÃO DE PEDRA DE MÃO EM SAPATAS, ARRIMOS E TUBULÕES           </v>
      </c>
      <c r="C19" s="52" t="s">
        <v>105</v>
      </c>
      <c r="D19" s="67" t="s">
        <v>106</v>
      </c>
      <c r="E19" s="66">
        <f>(84+37)*0.3</f>
        <v>36.299999999999997</v>
      </c>
      <c r="F19" s="66" t="s">
        <v>29</v>
      </c>
    </row>
    <row r="20" spans="1:6" ht="42.75" customHeight="1">
      <c r="A20" s="64" t="s">
        <v>31</v>
      </c>
      <c r="B20" s="57" t="str">
        <f>'Planilha Orç.'!C22</f>
        <v>ESTACA DE CONCRETO ARMADO DIÂMETRO 20CM, FCK 20 MPA, INCLUSIVE FORMA E AÇO (ESTACAS DE FUNDAÇÃO E PILARES)</v>
      </c>
      <c r="C20" s="52" t="s">
        <v>114</v>
      </c>
      <c r="D20" s="67" t="s">
        <v>120</v>
      </c>
      <c r="E20" s="66">
        <f>9*3.14*0.1*0.1</f>
        <v>0.28260000000000007</v>
      </c>
      <c r="F20" s="66" t="s">
        <v>29</v>
      </c>
    </row>
    <row r="21" spans="1:6" ht="47.25" customHeight="1">
      <c r="A21" s="64" t="s">
        <v>88</v>
      </c>
      <c r="B21" s="57" t="str">
        <f>'Planilha Orç.'!C23</f>
        <v>RADIÊR E = 10 CM, FCK = 18 MPA USINADO (MECANIZADO), INCLUSIVE TELA 0,97 KG/M2 E ACABAMENTO NIVEL ZERO (LAJE DE FUNDO DO VERTEDOURO VERTICAL E HORIZONTAL)</v>
      </c>
      <c r="C21" s="52" t="s">
        <v>108</v>
      </c>
      <c r="D21" s="67" t="s">
        <v>109</v>
      </c>
      <c r="E21" s="66">
        <f>7.9+33.15</f>
        <v>41.05</v>
      </c>
      <c r="F21" s="66" t="s">
        <v>28</v>
      </c>
    </row>
    <row r="22" spans="1:6" ht="28.5" customHeight="1">
      <c r="A22" s="64" t="s">
        <v>99</v>
      </c>
      <c r="B22" s="123" t="s">
        <v>169</v>
      </c>
      <c r="C22" s="52" t="s">
        <v>181</v>
      </c>
      <c r="D22" s="69" t="s">
        <v>185</v>
      </c>
      <c r="E22" s="66">
        <v>22.57</v>
      </c>
      <c r="F22" s="66" t="s">
        <v>28</v>
      </c>
    </row>
    <row r="23" spans="1:6" ht="33.75" customHeight="1">
      <c r="A23" s="64" t="s">
        <v>125</v>
      </c>
      <c r="B23" s="123" t="s">
        <v>175</v>
      </c>
      <c r="C23" s="52" t="s">
        <v>182</v>
      </c>
      <c r="D23" s="67" t="s">
        <v>186</v>
      </c>
      <c r="E23" s="66">
        <v>73.44</v>
      </c>
      <c r="F23" s="66" t="s">
        <v>174</v>
      </c>
    </row>
    <row r="24" spans="1:6" ht="33.75" customHeight="1">
      <c r="A24" s="64" t="s">
        <v>130</v>
      </c>
      <c r="B24" s="123" t="s">
        <v>177</v>
      </c>
      <c r="C24" s="52" t="s">
        <v>183</v>
      </c>
      <c r="D24" s="69" t="s">
        <v>187</v>
      </c>
      <c r="E24" s="66">
        <v>46.7</v>
      </c>
      <c r="F24" s="66" t="s">
        <v>174</v>
      </c>
    </row>
    <row r="25" spans="1:6" ht="42" customHeight="1">
      <c r="A25" s="64" t="s">
        <v>134</v>
      </c>
      <c r="B25" s="123" t="s">
        <v>178</v>
      </c>
      <c r="C25" s="52" t="s">
        <v>184</v>
      </c>
      <c r="D25" s="67" t="s">
        <v>188</v>
      </c>
      <c r="E25" s="66">
        <v>1.35</v>
      </c>
      <c r="F25" s="66" t="s">
        <v>29</v>
      </c>
    </row>
    <row r="26" spans="1:6" ht="50.25" customHeight="1">
      <c r="A26" s="64" t="s">
        <v>170</v>
      </c>
      <c r="B26" s="57" t="str">
        <f>'Planilha Orç.'!C28</f>
        <v>MURO DE ARRIMO EM GABIÃO CAIXA, TELA GALVANIZADA( EXECUÇÃO, INCLUINDO FORNECIMENTO DE TODOS OS MATERIAIS)</v>
      </c>
      <c r="C26" s="52" t="s">
        <v>123</v>
      </c>
      <c r="D26" s="67" t="s">
        <v>124</v>
      </c>
      <c r="E26" s="66">
        <f>12.58*8.2</f>
        <v>103.15599999999999</v>
      </c>
      <c r="F26" s="66" t="s">
        <v>29</v>
      </c>
    </row>
    <row r="27" spans="1:6" ht="44.25" customHeight="1">
      <c r="A27" s="64" t="s">
        <v>171</v>
      </c>
      <c r="B27" s="57" t="str">
        <f>'Planilha Orç.'!C29</f>
        <v>FORNECIMENTO E COLOCAÇÃO MECANIZADA NO LOCAL DE INSTALAÇÃO DE MANILHAS DE CONCRETO DIAMETRO 100CM, COMP. 100CM</v>
      </c>
      <c r="C27" s="52" t="s">
        <v>131</v>
      </c>
      <c r="D27" s="67" t="s">
        <v>129</v>
      </c>
      <c r="E27" s="66">
        <f>16*4</f>
        <v>64</v>
      </c>
      <c r="F27" s="66" t="s">
        <v>36</v>
      </c>
    </row>
    <row r="28" spans="1:6" ht="33.75" customHeight="1">
      <c r="A28" s="64" t="s">
        <v>172</v>
      </c>
      <c r="B28" s="57" t="str">
        <f>'Planilha Orç.'!C30</f>
        <v>ASSENTAMENTO DE TUBO DE CONCRETO (MANILHAS), DIÂMETRO DE 1000 MM (NÃO INCLUI O FORNECIMENTO)</v>
      </c>
      <c r="C28" s="52" t="s">
        <v>128</v>
      </c>
      <c r="D28" s="67" t="s">
        <v>129</v>
      </c>
      <c r="E28" s="66">
        <f>16*4</f>
        <v>64</v>
      </c>
      <c r="F28" s="66" t="s">
        <v>40</v>
      </c>
    </row>
    <row r="29" spans="1:6" ht="51.75" customHeight="1">
      <c r="A29" s="64" t="s">
        <v>180</v>
      </c>
      <c r="B29" s="57" t="str">
        <f>'Planilha Orç.'!C31</f>
        <v>ALVENARIA DE BLOCO DE CONCRETO CHEIO COM ARMAÇÃO 20x20CM FERRO 8.0mm, EM CONCRETO COM FCK 15MPA , ESP. 25CM, SEM REVESTIMENTO, INCLUSIVE ARGAMASSA PARA ASSENTAMENTO (DETALHE D - CADERNO SEDS)</v>
      </c>
      <c r="C29" s="52" t="s">
        <v>135</v>
      </c>
      <c r="D29" s="69" t="s">
        <v>136</v>
      </c>
      <c r="E29" s="66">
        <f>21.44+4.7+4.7+6.7</f>
        <v>37.54</v>
      </c>
      <c r="F29" s="66" t="s">
        <v>28</v>
      </c>
    </row>
    <row r="30" spans="1:6" ht="12" customHeight="1">
      <c r="A30" s="203"/>
      <c r="B30" s="204"/>
      <c r="C30" s="204"/>
      <c r="D30" s="204"/>
      <c r="E30" s="204"/>
      <c r="F30" s="205"/>
    </row>
    <row r="31" spans="1:6" ht="15.75" customHeight="1">
      <c r="A31" s="63">
        <v>4</v>
      </c>
      <c r="B31" s="199" t="str">
        <f>'Planilha Orç.'!B33:H33</f>
        <v>SERVIÇOS COMPLEMENTARES</v>
      </c>
      <c r="C31" s="200"/>
      <c r="D31" s="200"/>
      <c r="E31" s="200"/>
      <c r="F31" s="201"/>
    </row>
    <row r="32" spans="1:6" ht="66" customHeight="1">
      <c r="A32" s="64" t="s">
        <v>33</v>
      </c>
      <c r="B32" s="57" t="str">
        <f>'Planilha Orç.'!C34</f>
        <v>EXECUÇÃO E APLICAÇÃO DE CONCRETO ASFÁLTICO PRE-MISTURADO À FRIO (PMF), EM BETONEIRA, INCLUINDO FORNECIMENTO E TRANSPORTE DOS AGREGADOS E MATERIAL BETUMINOSO, INCLUSIVE TRANSPORTE DA MASSA ASFÁLTICA ATÉ A PISTA</v>
      </c>
      <c r="C32" s="52" t="s">
        <v>140</v>
      </c>
      <c r="D32" s="67" t="s">
        <v>141</v>
      </c>
      <c r="E32" s="66">
        <f>36.12*0.05</f>
        <v>1.806</v>
      </c>
      <c r="F32" s="66" t="s">
        <v>29</v>
      </c>
    </row>
    <row r="33" spans="1:6" ht="59.25" customHeight="1">
      <c r="A33" s="64" t="s">
        <v>42</v>
      </c>
      <c r="B33" s="57" t="str">
        <f>'Planilha Orç.'!C35</f>
        <v>GUIA DE MEIO-FIO, EM CONCRETO COM FCK 15MPA, MOLDADA IN-LOCO, SEÇÃO 15X45CM, FORMA EM MADEIRA, EXCLUSIVE SARJETA, INCLUSIVE ESCAVAÇÃO, APILOAMENTO E TRANSPORTE COM RETIRADA DO MATERIAL ESCAVADO (EM CAÇAMBA)</v>
      </c>
      <c r="C33" s="52" t="s">
        <v>151</v>
      </c>
      <c r="D33" s="67" t="s">
        <v>152</v>
      </c>
      <c r="E33" s="66">
        <f>5.3+5.3</f>
        <v>10.6</v>
      </c>
      <c r="F33" s="66" t="s">
        <v>40</v>
      </c>
    </row>
    <row r="34" spans="1:6" ht="39.75" customHeight="1">
      <c r="A34" s="64" t="s">
        <v>113</v>
      </c>
      <c r="B34" s="57" t="str">
        <f>'Planilha Orç.'!C36</f>
        <v>PASSEIOS DE CONCRETO E = 6 CM, FCK = 10 MPA, JUNTA SECA (PASSEIO DE CONCRETO A RECOMPOR SOBRE AS LINHAS DE MANILHA)</v>
      </c>
      <c r="C34" s="52" t="s">
        <v>147</v>
      </c>
      <c r="D34" s="67" t="s">
        <v>148</v>
      </c>
      <c r="E34" s="66">
        <f>9.1+9.1</f>
        <v>18.2</v>
      </c>
      <c r="F34" s="66" t="str">
        <f>'Planilha Orç.'!E36</f>
        <v>m²</v>
      </c>
    </row>
    <row r="35" spans="1:6" ht="12.75" customHeight="1">
      <c r="A35" s="65"/>
      <c r="B35" s="58"/>
      <c r="C35" s="54"/>
      <c r="D35" s="9"/>
      <c r="E35" s="9"/>
      <c r="F35" s="58"/>
    </row>
    <row r="36" spans="1:6">
      <c r="A36" s="206" t="s">
        <v>167</v>
      </c>
      <c r="B36" s="206"/>
      <c r="C36" s="206"/>
      <c r="D36" s="206"/>
      <c r="E36" s="206"/>
      <c r="F36" s="206"/>
    </row>
    <row r="37" spans="1:6" ht="27" customHeight="1">
      <c r="A37" s="60"/>
      <c r="B37" s="11"/>
      <c r="C37" s="50"/>
      <c r="D37" s="9"/>
      <c r="E37" s="9"/>
      <c r="F37" s="58"/>
    </row>
    <row r="38" spans="1:6">
      <c r="A38" s="176" t="s">
        <v>15</v>
      </c>
      <c r="B38" s="176"/>
      <c r="C38" s="176"/>
      <c r="D38" s="176"/>
      <c r="E38" s="176"/>
      <c r="F38" s="176"/>
    </row>
    <row r="39" spans="1:6">
      <c r="A39" s="173" t="s">
        <v>156</v>
      </c>
      <c r="B39" s="173"/>
      <c r="C39" s="173"/>
      <c r="D39" s="173"/>
      <c r="E39" s="173"/>
      <c r="F39" s="173"/>
    </row>
    <row r="40" spans="1:6">
      <c r="A40" s="174" t="s">
        <v>157</v>
      </c>
      <c r="B40" s="174"/>
      <c r="C40" s="174"/>
      <c r="D40" s="174"/>
      <c r="E40" s="174"/>
      <c r="F40" s="174"/>
    </row>
  </sheetData>
  <mergeCells count="16">
    <mergeCell ref="B18:F18"/>
    <mergeCell ref="B31:F31"/>
    <mergeCell ref="A39:F39"/>
    <mergeCell ref="A40:F40"/>
    <mergeCell ref="B8:F8"/>
    <mergeCell ref="A11:F11"/>
    <mergeCell ref="A17:F17"/>
    <mergeCell ref="A30:F30"/>
    <mergeCell ref="A36:F36"/>
    <mergeCell ref="A38:F38"/>
    <mergeCell ref="B12:F12"/>
    <mergeCell ref="A1:F1"/>
    <mergeCell ref="A2:F2"/>
    <mergeCell ref="A3:F3"/>
    <mergeCell ref="A4:F4"/>
    <mergeCell ref="A5:F5"/>
  </mergeCells>
  <phoneticPr fontId="27" type="noConversion"/>
  <pageMargins left="0.51181102362204722" right="0.51181102362204722" top="0.6692913385826772" bottom="0.59055118110236227" header="0.31496062992125984" footer="0.31496062992125984"/>
  <pageSetup paperSize="9" scale="69" orientation="portrait" horizontalDpi="4294967293" verticalDpi="4294967293" r:id="rId1"/>
  <legacyDrawing r:id="rId2"/>
  <oleObjects>
    <oleObject progId="CorelDRAW.Graphic.10" shapeId="307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P41"/>
  <sheetViews>
    <sheetView view="pageBreakPreview" topLeftCell="A10" zoomScaleSheetLayoutView="100" workbookViewId="0">
      <selection activeCell="L4" sqref="L4"/>
    </sheetView>
  </sheetViews>
  <sheetFormatPr defaultRowHeight="15"/>
  <cols>
    <col min="2" max="2" width="14.85546875" customWidth="1"/>
    <col min="3" max="3" width="33.85546875" customWidth="1"/>
    <col min="4" max="4" width="18.5703125" customWidth="1"/>
    <col min="7" max="7" width="12.28515625" customWidth="1"/>
  </cols>
  <sheetData>
    <row r="1" spans="1:8" ht="80.25" customHeight="1">
      <c r="A1" s="207" t="str">
        <f>'Memória Calc.'!A1:F1</f>
        <v>PREFEITURA MUNICIPAL DE CORAÇÃO DE JESUS - MG</v>
      </c>
      <c r="B1" s="208"/>
      <c r="C1" s="208"/>
      <c r="D1" s="208"/>
      <c r="E1" s="208"/>
      <c r="F1" s="208"/>
      <c r="G1" s="209"/>
    </row>
    <row r="2" spans="1:8">
      <c r="A2" s="72"/>
      <c r="B2" s="210" t="s">
        <v>56</v>
      </c>
      <c r="C2" s="210"/>
      <c r="D2" s="210"/>
      <c r="E2" s="73"/>
      <c r="F2" s="74"/>
      <c r="G2" s="75"/>
    </row>
    <row r="3" spans="1:8">
      <c r="A3" s="76"/>
      <c r="B3" s="211"/>
      <c r="C3" s="211"/>
      <c r="D3" s="211"/>
      <c r="E3" s="77"/>
      <c r="F3" s="78"/>
      <c r="G3" s="79"/>
    </row>
    <row r="4" spans="1:8">
      <c r="A4" s="76"/>
      <c r="B4" s="77"/>
      <c r="C4" s="77"/>
      <c r="D4" s="77"/>
      <c r="E4" s="77"/>
      <c r="F4" s="78"/>
      <c r="G4" s="79"/>
    </row>
    <row r="5" spans="1:8">
      <c r="A5" s="76"/>
      <c r="B5" s="80" t="s">
        <v>153</v>
      </c>
      <c r="C5" s="77"/>
      <c r="D5" s="77"/>
      <c r="E5" s="77"/>
      <c r="F5" s="78"/>
      <c r="G5" s="79"/>
    </row>
    <row r="6" spans="1:8">
      <c r="A6" s="76"/>
      <c r="B6" s="77"/>
      <c r="C6" s="77"/>
      <c r="D6" s="77"/>
      <c r="E6" s="77"/>
      <c r="F6" s="78"/>
      <c r="G6" s="79"/>
    </row>
    <row r="7" spans="1:8">
      <c r="A7" s="76"/>
      <c r="B7" s="78"/>
      <c r="C7" s="78"/>
      <c r="D7" s="78"/>
      <c r="E7" s="78"/>
      <c r="F7" s="78"/>
      <c r="G7" s="81" t="s">
        <v>57</v>
      </c>
    </row>
    <row r="8" spans="1:8">
      <c r="A8" s="76"/>
      <c r="B8" s="82" t="s">
        <v>58</v>
      </c>
      <c r="C8" s="82" t="s">
        <v>59</v>
      </c>
      <c r="D8" s="83" t="s">
        <v>60</v>
      </c>
      <c r="E8" s="84"/>
      <c r="F8" s="85" t="s">
        <v>61</v>
      </c>
      <c r="G8" s="86"/>
    </row>
    <row r="9" spans="1:8">
      <c r="A9" s="76"/>
      <c r="B9" s="87"/>
      <c r="C9" s="87"/>
      <c r="D9" s="88"/>
      <c r="E9" s="78"/>
      <c r="F9" s="85" t="s">
        <v>62</v>
      </c>
      <c r="G9" s="89">
        <v>6.4999999999999997E-3</v>
      </c>
    </row>
    <row r="10" spans="1:8">
      <c r="A10" s="76"/>
      <c r="B10" s="82" t="s">
        <v>63</v>
      </c>
      <c r="C10" s="82" t="s">
        <v>64</v>
      </c>
      <c r="D10" s="90">
        <v>4.6699999999999998E-2</v>
      </c>
      <c r="E10" s="91"/>
      <c r="F10" s="85" t="s">
        <v>65</v>
      </c>
      <c r="G10" s="89">
        <v>0.03</v>
      </c>
    </row>
    <row r="11" spans="1:8">
      <c r="A11" s="76"/>
      <c r="B11" s="82" t="s">
        <v>66</v>
      </c>
      <c r="C11" s="82" t="s">
        <v>67</v>
      </c>
      <c r="D11" s="90">
        <v>0</v>
      </c>
      <c r="E11" s="91"/>
      <c r="F11" s="85" t="s">
        <v>68</v>
      </c>
      <c r="G11" s="92">
        <v>0.05</v>
      </c>
    </row>
    <row r="12" spans="1:8">
      <c r="A12" s="76"/>
      <c r="B12" s="82" t="s">
        <v>69</v>
      </c>
      <c r="C12" s="82" t="s">
        <v>70</v>
      </c>
      <c r="D12" s="93">
        <v>7.4000000000000003E-3</v>
      </c>
      <c r="E12" s="94"/>
      <c r="F12" s="85"/>
      <c r="G12" s="95"/>
      <c r="H12" s="96"/>
    </row>
    <row r="13" spans="1:8">
      <c r="A13" s="76"/>
      <c r="B13" s="82" t="s">
        <v>71</v>
      </c>
      <c r="C13" s="82" t="s">
        <v>72</v>
      </c>
      <c r="D13" s="90">
        <v>9.7000000000000003E-3</v>
      </c>
      <c r="E13" s="91"/>
      <c r="F13" s="85"/>
      <c r="G13" s="79"/>
    </row>
    <row r="14" spans="1:8">
      <c r="A14" s="76"/>
      <c r="B14" s="82" t="s">
        <v>73</v>
      </c>
      <c r="C14" s="82" t="s">
        <v>74</v>
      </c>
      <c r="D14" s="97">
        <v>3.7000000000000002E-3</v>
      </c>
      <c r="E14" s="98"/>
      <c r="F14" s="85" t="s">
        <v>75</v>
      </c>
      <c r="G14" s="99">
        <v>4.4999999999999998E-2</v>
      </c>
    </row>
    <row r="15" spans="1:8">
      <c r="A15" s="76"/>
      <c r="B15" s="82" t="s">
        <v>76</v>
      </c>
      <c r="C15" s="82" t="s">
        <v>77</v>
      </c>
      <c r="D15" s="90">
        <v>8.6900000000000005E-2</v>
      </c>
      <c r="E15" s="91"/>
      <c r="F15" s="78"/>
      <c r="G15" s="79"/>
    </row>
    <row r="16" spans="1:8">
      <c r="A16" s="76"/>
      <c r="B16" s="82" t="s">
        <v>78</v>
      </c>
      <c r="C16" s="82" t="s">
        <v>61</v>
      </c>
      <c r="D16" s="90">
        <v>7.1499999999999994E-2</v>
      </c>
      <c r="E16" s="91"/>
      <c r="F16" s="78"/>
      <c r="G16" s="79"/>
    </row>
    <row r="17" spans="1:8">
      <c r="A17" s="76"/>
      <c r="B17" s="82" t="s">
        <v>79</v>
      </c>
      <c r="C17" s="82" t="s">
        <v>79</v>
      </c>
      <c r="D17" s="90"/>
      <c r="E17" s="91"/>
      <c r="F17" s="78"/>
      <c r="G17" s="79"/>
    </row>
    <row r="18" spans="1:8">
      <c r="A18" s="76"/>
      <c r="B18" s="82"/>
      <c r="C18" s="82"/>
      <c r="D18" s="90"/>
      <c r="E18" s="91"/>
      <c r="F18" s="78"/>
      <c r="G18" s="79"/>
    </row>
    <row r="19" spans="1:8">
      <c r="A19" s="76"/>
      <c r="B19" s="100"/>
      <c r="C19" s="100"/>
      <c r="D19" s="100"/>
      <c r="E19" s="78"/>
      <c r="F19" s="78"/>
      <c r="G19" s="79"/>
    </row>
    <row r="20" spans="1:8">
      <c r="A20" s="76"/>
      <c r="B20" s="100"/>
      <c r="C20" s="101" t="s">
        <v>80</v>
      </c>
      <c r="D20" s="137">
        <f>(1+(D10+D11+D12+D13))*(1+D14)*(1+D15)/(1-(D16+D17))-1+D17</f>
        <v>0.24988941692407129</v>
      </c>
      <c r="E20" s="91"/>
      <c r="F20" s="78"/>
      <c r="G20" s="79"/>
    </row>
    <row r="21" spans="1:8">
      <c r="A21" s="76"/>
      <c r="B21" s="78"/>
      <c r="C21" s="78"/>
      <c r="D21" s="78"/>
      <c r="E21" s="78"/>
      <c r="F21" s="78"/>
      <c r="G21" s="79"/>
    </row>
    <row r="22" spans="1:8">
      <c r="A22" s="76"/>
      <c r="B22" s="78"/>
      <c r="C22" s="84" t="s">
        <v>81</v>
      </c>
      <c r="D22" s="78"/>
      <c r="E22" s="78"/>
      <c r="F22" s="78"/>
      <c r="G22" s="79"/>
    </row>
    <row r="23" spans="1:8">
      <c r="A23" s="76"/>
      <c r="B23" s="78"/>
      <c r="C23" s="78"/>
      <c r="D23" s="78"/>
      <c r="E23" s="78"/>
      <c r="F23" s="78"/>
      <c r="G23" s="79"/>
    </row>
    <row r="24" spans="1:8">
      <c r="A24" s="76"/>
      <c r="B24" s="212" t="s">
        <v>161</v>
      </c>
      <c r="C24" s="212"/>
      <c r="D24" s="212"/>
      <c r="E24" s="212"/>
      <c r="F24" s="212"/>
      <c r="G24" s="79"/>
    </row>
    <row r="25" spans="1:8">
      <c r="A25" s="76"/>
      <c r="B25" s="212"/>
      <c r="C25" s="212"/>
      <c r="D25" s="212"/>
      <c r="E25" s="212"/>
      <c r="F25" s="212"/>
      <c r="G25" s="79"/>
    </row>
    <row r="26" spans="1:8">
      <c r="A26" s="76"/>
      <c r="B26" s="212"/>
      <c r="C26" s="212"/>
      <c r="D26" s="212"/>
      <c r="E26" s="212"/>
      <c r="F26" s="212"/>
      <c r="G26" s="79"/>
    </row>
    <row r="27" spans="1:8">
      <c r="A27" s="76"/>
      <c r="B27" s="212"/>
      <c r="C27" s="212"/>
      <c r="D27" s="212"/>
      <c r="E27" s="212"/>
      <c r="F27" s="212"/>
      <c r="G27" s="79"/>
    </row>
    <row r="28" spans="1:8">
      <c r="A28" s="76"/>
      <c r="B28" s="102"/>
      <c r="C28" s="102"/>
      <c r="D28" s="102"/>
      <c r="E28" s="102"/>
      <c r="F28" s="102"/>
      <c r="G28" s="79"/>
    </row>
    <row r="29" spans="1:8">
      <c r="A29" s="103" t="s">
        <v>167</v>
      </c>
      <c r="B29" s="104"/>
      <c r="C29" s="104"/>
      <c r="D29" s="104"/>
      <c r="E29" s="104"/>
      <c r="F29" s="104"/>
      <c r="G29" s="105"/>
    </row>
    <row r="30" spans="1:8">
      <c r="A30" s="76"/>
      <c r="B30" s="78"/>
      <c r="C30" s="78"/>
      <c r="D30" s="78"/>
      <c r="E30" s="78"/>
      <c r="F30" s="78"/>
      <c r="G30" s="79"/>
    </row>
    <row r="31" spans="1:8">
      <c r="A31" s="76"/>
      <c r="B31" s="78"/>
      <c r="C31" s="78"/>
      <c r="D31" s="78"/>
      <c r="E31" s="78"/>
      <c r="F31" s="78"/>
      <c r="G31" s="79"/>
    </row>
    <row r="32" spans="1:8">
      <c r="A32" s="76"/>
      <c r="B32" s="78"/>
      <c r="C32" s="78"/>
      <c r="D32" s="78"/>
      <c r="E32" s="78"/>
      <c r="F32" s="78"/>
      <c r="G32" s="79"/>
      <c r="H32" s="78"/>
    </row>
    <row r="33" spans="1:42" s="112" customFormat="1" ht="12.75">
      <c r="A33" s="106"/>
      <c r="B33" s="107"/>
      <c r="C33" s="108"/>
      <c r="D33" s="107"/>
      <c r="E33" s="107"/>
      <c r="F33" s="107"/>
      <c r="G33" s="109"/>
      <c r="H33" s="110"/>
      <c r="I33" s="111"/>
      <c r="J33" s="111"/>
      <c r="K33" s="111"/>
    </row>
    <row r="34" spans="1:42" s="112" customFormat="1" ht="12.75">
      <c r="A34" s="113"/>
      <c r="B34" s="107"/>
      <c r="C34" s="138" t="s">
        <v>156</v>
      </c>
      <c r="D34" s="107"/>
      <c r="E34" s="107"/>
      <c r="F34" s="107"/>
      <c r="G34" s="109"/>
      <c r="H34" s="111"/>
      <c r="I34" s="111"/>
      <c r="J34" s="114"/>
      <c r="K34" s="111"/>
    </row>
    <row r="35" spans="1:42" s="112" customFormat="1" ht="12.75">
      <c r="A35" s="113"/>
      <c r="B35" s="115"/>
      <c r="C35" s="115" t="s">
        <v>157</v>
      </c>
      <c r="D35" s="115"/>
      <c r="E35" s="115"/>
      <c r="F35" s="115"/>
      <c r="G35" s="116"/>
      <c r="H35" s="111"/>
      <c r="I35" s="111"/>
      <c r="J35" s="114"/>
      <c r="K35" s="111"/>
    </row>
    <row r="36" spans="1:42" s="112" customFormat="1" ht="12.75">
      <c r="A36" s="213"/>
      <c r="B36" s="214"/>
      <c r="C36" s="214"/>
      <c r="D36" s="214"/>
      <c r="E36" s="214"/>
      <c r="F36" s="214"/>
      <c r="G36" s="215"/>
      <c r="H36" s="111"/>
      <c r="I36" s="111"/>
      <c r="J36" s="114"/>
      <c r="K36" s="111"/>
    </row>
    <row r="37" spans="1:42">
      <c r="A37" s="117"/>
      <c r="B37" s="118"/>
      <c r="C37" s="118"/>
      <c r="D37" s="118"/>
      <c r="E37" s="118"/>
      <c r="F37" s="118"/>
      <c r="G37" s="119"/>
    </row>
    <row r="38" spans="1:42"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</row>
    <row r="39" spans="1:42"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</row>
    <row r="40" spans="1:42"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</row>
    <row r="41" spans="1:42"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</row>
  </sheetData>
  <mergeCells count="5">
    <mergeCell ref="A1:G1"/>
    <mergeCell ref="B2:D2"/>
    <mergeCell ref="B3:D3"/>
    <mergeCell ref="B24:F27"/>
    <mergeCell ref="A36:G36"/>
  </mergeCells>
  <pageMargins left="0.511811024" right="0.511811024" top="0.78740157499999996" bottom="0.78740157499999996" header="0.31496062000000002" footer="0.31496062000000002"/>
  <pageSetup paperSize="9" scale="86" orientation="portrait" r:id="rId1"/>
  <legacyDrawing r:id="rId2"/>
  <oleObjects>
    <oleObject progId="CorelDRAW.Graphic.10" shapeId="40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Planilha Orç.</vt:lpstr>
      <vt:lpstr>Cronograma</vt:lpstr>
      <vt:lpstr>Memória Calc.</vt:lpstr>
      <vt:lpstr>BDI</vt:lpstr>
      <vt:lpstr>Cronograma!Area_de_impressao</vt:lpstr>
      <vt:lpstr>'Planilha Orç.'!Area_de_impressao</vt:lpstr>
      <vt:lpstr>Cronograma!Titulos_de_impressao</vt:lpstr>
      <vt:lpstr>'Memória Calc.'!Titulos_de_impressao</vt:lpstr>
      <vt:lpstr>'Planilha Orç.'!Titulos_de_impressao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Raoni</dc:creator>
  <cp:lastModifiedBy>User</cp:lastModifiedBy>
  <cp:lastPrinted>2020-09-16T14:58:24Z</cp:lastPrinted>
  <dcterms:created xsi:type="dcterms:W3CDTF">2014-10-01T19:04:12Z</dcterms:created>
  <dcterms:modified xsi:type="dcterms:W3CDTF">2020-09-21T14:07:54Z</dcterms:modified>
</cp:coreProperties>
</file>