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600" windowHeight="11760" activeTab="2"/>
  </bookViews>
  <sheets>
    <sheet name="PLANILHA" sheetId="1" r:id="rId1"/>
    <sheet name="MEMORIA DE CÁLCULO" sheetId="2" r:id="rId2"/>
    <sheet name="BDI" sheetId="3" r:id="rId3"/>
  </sheets>
  <externalReferences>
    <externalReference r:id="rId4"/>
  </externalReferences>
  <definedNames>
    <definedName name="_xlnm.Print_Area" localSheetId="2">BDI!$A$1:$G$33</definedName>
    <definedName name="_xlnm.Print_Area" localSheetId="1">'MEMORIA DE CÁLCULO'!$A$2:$H$117</definedName>
    <definedName name="_xlnm.Print_Area" localSheetId="0">PLANILHA!$A$1:$J$40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" l="1"/>
  <c r="D14" i="3" s="1"/>
  <c r="D18" i="3" s="1"/>
  <c r="F12" i="1" l="1"/>
  <c r="I12" i="1" s="1"/>
  <c r="I11" i="1" s="1"/>
  <c r="B105" i="2"/>
  <c r="B97" i="2"/>
  <c r="B90" i="2"/>
  <c r="B83" i="2"/>
  <c r="B76" i="2"/>
  <c r="B69" i="2"/>
  <c r="B62" i="2"/>
  <c r="B53" i="2"/>
  <c r="B39" i="2"/>
  <c r="B32" i="2"/>
  <c r="B25" i="2"/>
  <c r="B46" i="2"/>
  <c r="B18" i="2"/>
  <c r="B10" i="2"/>
  <c r="F108" i="2"/>
  <c r="H108" i="2"/>
  <c r="A108" i="2"/>
  <c r="A100" i="2"/>
  <c r="B96" i="2"/>
  <c r="G79" i="2"/>
  <c r="A72" i="2"/>
  <c r="A79" i="2" s="1"/>
  <c r="B68" i="2"/>
  <c r="F65" i="2"/>
  <c r="F79" i="2" s="1"/>
  <c r="B61" i="2"/>
  <c r="B52" i="2"/>
  <c r="B45" i="2"/>
  <c r="E42" i="2"/>
  <c r="E56" i="2" s="1"/>
  <c r="D42" i="2"/>
  <c r="D56" i="2" s="1"/>
  <c r="B38" i="2"/>
  <c r="B31" i="2"/>
  <c r="H28" i="2"/>
  <c r="A28" i="2"/>
  <c r="A35" i="2" s="1"/>
  <c r="B24" i="2"/>
  <c r="H22" i="2"/>
  <c r="G21" i="2"/>
  <c r="B17" i="2"/>
  <c r="G13" i="2"/>
  <c r="G14" i="2" s="1"/>
  <c r="H29" i="1"/>
  <c r="I26" i="1"/>
  <c r="H22" i="1"/>
  <c r="H23" i="1"/>
  <c r="H24" i="1"/>
  <c r="H25" i="1"/>
  <c r="H26" i="1"/>
  <c r="J26" i="1" s="1"/>
  <c r="H27" i="1"/>
  <c r="H21" i="1"/>
  <c r="H15" i="1"/>
  <c r="H16" i="1"/>
  <c r="H17" i="1"/>
  <c r="H18" i="1"/>
  <c r="H19" i="1"/>
  <c r="I14" i="1"/>
  <c r="H14" i="1"/>
  <c r="J14" i="1" s="1"/>
  <c r="H12" i="1"/>
  <c r="J12" i="1" l="1"/>
  <c r="J11" i="1" s="1"/>
  <c r="H42" i="2"/>
  <c r="H29" i="2"/>
  <c r="F15" i="1" s="1"/>
  <c r="I15" i="1" s="1"/>
  <c r="A49" i="2"/>
  <c r="A42" i="2"/>
  <c r="A56" i="2" s="1"/>
  <c r="D65" i="2"/>
  <c r="H56" i="2"/>
  <c r="E79" i="2"/>
  <c r="E65" i="2"/>
  <c r="H109" i="2"/>
  <c r="F29" i="1" s="1"/>
  <c r="I29" i="1" s="1"/>
  <c r="I28" i="1" s="1"/>
  <c r="J29" i="1" l="1"/>
  <c r="J28" i="1" s="1"/>
  <c r="J15" i="1"/>
  <c r="D49" i="2"/>
  <c r="H49" i="2" s="1"/>
  <c r="H50" i="2" s="1"/>
  <c r="F18" i="1" s="1"/>
  <c r="D35" i="2"/>
  <c r="H35" i="2" s="1"/>
  <c r="H36" i="2" s="1"/>
  <c r="F16" i="1" s="1"/>
  <c r="D79" i="2"/>
  <c r="H79" i="2" s="1"/>
  <c r="H65" i="2"/>
  <c r="H43" i="2"/>
  <c r="F17" i="1" s="1"/>
  <c r="I17" i="1" l="1"/>
  <c r="J17" i="1"/>
  <c r="I16" i="1"/>
  <c r="J16" i="1"/>
  <c r="I18" i="1"/>
  <c r="J18" i="1"/>
  <c r="H57" i="2"/>
  <c r="F19" i="1" s="1"/>
  <c r="I19" i="1" l="1"/>
  <c r="I13" i="1" s="1"/>
  <c r="J19" i="1"/>
  <c r="J13" i="1" s="1"/>
  <c r="H66" i="2"/>
  <c r="H80" i="2"/>
  <c r="D86" i="2" l="1"/>
  <c r="D93" i="2" s="1"/>
  <c r="H93" i="2" s="1"/>
  <c r="H94" i="2" s="1"/>
  <c r="F23" i="1"/>
  <c r="D72" i="2"/>
  <c r="H72" i="2" s="1"/>
  <c r="H73" i="2" s="1"/>
  <c r="F22" i="1" s="1"/>
  <c r="F21" i="1"/>
  <c r="D100" i="2" l="1"/>
  <c r="H100" i="2" s="1"/>
  <c r="H101" i="2" s="1"/>
  <c r="F27" i="1" s="1"/>
  <c r="F25" i="1"/>
  <c r="I22" i="1"/>
  <c r="J22" i="1"/>
  <c r="H86" i="2"/>
  <c r="H87" i="2" s="1"/>
  <c r="F24" i="1" s="1"/>
  <c r="I24" i="1" s="1"/>
  <c r="I21" i="1"/>
  <c r="J21" i="1"/>
  <c r="I23" i="1"/>
  <c r="J23" i="1"/>
  <c r="I27" i="1" l="1"/>
  <c r="J27" i="1"/>
  <c r="J24" i="1"/>
  <c r="I25" i="1"/>
  <c r="J25" i="1"/>
  <c r="I20" i="1" l="1"/>
  <c r="I30" i="1" s="1"/>
  <c r="I32" i="1" s="1"/>
  <c r="J20" i="1"/>
  <c r="J30" i="1" s="1"/>
  <c r="J32" i="1" s="1"/>
</calcChain>
</file>

<file path=xl/sharedStrings.xml><?xml version="1.0" encoding="utf-8"?>
<sst xmlns="http://schemas.openxmlformats.org/spreadsheetml/2006/main" count="297" uniqueCount="157">
  <si>
    <t>PRAZO DE EXECUÇÃO: 60 dias</t>
  </si>
  <si>
    <t>CODIGO</t>
  </si>
  <si>
    <t>FONTE</t>
  </si>
  <si>
    <t>ITEM</t>
  </si>
  <si>
    <t>DISCRIMINAÇÃO</t>
  </si>
  <si>
    <t>SETOP</t>
  </si>
  <si>
    <t>UNI.</t>
  </si>
  <si>
    <t>QUANT.</t>
  </si>
  <si>
    <t>VALOR UNIT.</t>
  </si>
  <si>
    <t>VALOR TOTAL</t>
  </si>
  <si>
    <t>S/BDI</t>
  </si>
  <si>
    <t>C/BDI</t>
  </si>
  <si>
    <t>SERVIÇOS PRELIMINARES</t>
  </si>
  <si>
    <t>M2</t>
  </si>
  <si>
    <t>TERRAPLENAGEM</t>
  </si>
  <si>
    <t>2.1</t>
  </si>
  <si>
    <t>LOCAÇÃO TOPOGRÁFICA DE 20 A 50 PONTOS</t>
  </si>
  <si>
    <t>ED-50275</t>
  </si>
  <si>
    <t>2.2</t>
  </si>
  <si>
    <t>ESCAVAÇÃO E CARGA MECANIZADA EM MATERIAL DE 1ª CATEGORIA</t>
  </si>
  <si>
    <t>ED-51105</t>
  </si>
  <si>
    <t>M3</t>
  </si>
  <si>
    <t>2.4</t>
  </si>
  <si>
    <t>RO-41345</t>
  </si>
  <si>
    <t>M3XKM</t>
  </si>
  <si>
    <t>2.6</t>
  </si>
  <si>
    <t>REGULARIZAÇÃO DO SUB-LEITO (PROCTOR NORMAL)</t>
  </si>
  <si>
    <t>RO-41081</t>
  </si>
  <si>
    <t>BASE, COM MISTURA NA PISTA, DE BICA CORRIDA MELHORADA COM 2% DE CIMENTO, COMPACTADA NA ENERGIA DO PROCTOR INTERMEDIÁRIO (EXECUÇÃO, INCLUINDO FORNECIMENTO E TRANSPORTE DO CIMENTO, FORNECIMENTO DA BICA CORRIDA, ESPALHAMENTO, UMIDECIMENTO, HOMOGENEIZAÇÃO E COMPACTAÇÃO DA MISTURA; EXCLUI O TRANSPORTE DA BICA CORRIDA)</t>
  </si>
  <si>
    <t>RO-43836</t>
  </si>
  <si>
    <t>PAVIMENTAÇÃO ASFÁLTICA</t>
  </si>
  <si>
    <t>3.1</t>
  </si>
  <si>
    <t>IMPRIMAÇÃO (EXECUÇÃO E FORNECIMENTO DO MATERIAL BETUMINOSO, EXCLUSIVE TRANSPORTE DO MATERIAL BETUMINOSO)</t>
  </si>
  <si>
    <t>RO-51228</t>
  </si>
  <si>
    <t>3.2</t>
  </si>
  <si>
    <t>RO-41376</t>
  </si>
  <si>
    <t>TxKM</t>
  </si>
  <si>
    <t>3.3</t>
  </si>
  <si>
    <t>PINTURA DE LIGAÇÃO (EXECUÇÃO E FORNECIMENTO DO MATERIAL BETUMINOSO, EXCLUSIVE TRANSPORTE DO MATERIAL BETUMINOSO)</t>
  </si>
  <si>
    <t>RO-51229</t>
  </si>
  <si>
    <t>3.4</t>
  </si>
  <si>
    <r>
      <rPr>
        <sz val="9"/>
        <rFont val="Arial"/>
        <family val="2"/>
      </rPr>
      <t xml:space="preserve">TRANSPORTE DE MATERIAL DE QUALQUER NATUREZA. DISTÂNCIA MÉDIA DE TRANSPORTE
&gt;= 50,10 KM  </t>
    </r>
    <r>
      <rPr>
        <sz val="9"/>
        <color rgb="FFFF0000"/>
        <rFont val="Arial"/>
        <family val="2"/>
      </rPr>
      <t>(RR-2C)</t>
    </r>
  </si>
  <si>
    <t>3.5</t>
  </si>
  <si>
    <t>3.6</t>
  </si>
  <si>
    <r>
      <rPr>
        <sz val="9"/>
        <rFont val="Arial"/>
        <family val="2"/>
      </rPr>
      <t xml:space="preserve">TRANSPORTE DE MATERIAL DE QUALQUER NATUREZA. DISTÂNCIA MÉDIA DE TRANSPORTE
&gt;= 50,10 KM  </t>
    </r>
    <r>
      <rPr>
        <sz val="9"/>
        <color rgb="FFFF0000"/>
        <rFont val="Arial"/>
        <family val="2"/>
      </rPr>
      <t>(CAP-20)</t>
    </r>
  </si>
  <si>
    <t>3.7</t>
  </si>
  <si>
    <t>M3xKM</t>
  </si>
  <si>
    <t>MEIO FIO E DRENAGEM</t>
  </si>
  <si>
    <t>4.1</t>
  </si>
  <si>
    <t>MEIO-FIO COM SARJETA, EXECUTADO C/EXTRUSORA (SARJETA 30X8CM MEIO-FIO 15X10CM X H=23CM), INCLUI ESCAVAÇÃO E ACERTO FAIXA 0,45M</t>
  </si>
  <si>
    <t>ED-48665</t>
  </si>
  <si>
    <t>M</t>
  </si>
  <si>
    <t>TOTAL:</t>
  </si>
  <si>
    <t>TOTAL DA OBRA:</t>
  </si>
  <si>
    <r>
      <rPr>
        <b/>
        <sz val="9"/>
        <rFont val="Arial"/>
        <family val="2"/>
      </rPr>
      <t xml:space="preserve">DATA BASE:  </t>
    </r>
    <r>
      <rPr>
        <sz val="9"/>
        <rFont val="Arial"/>
        <family val="2"/>
      </rPr>
      <t>SETOP NORTE - JANEIRO/2022 - DESONERADO</t>
    </r>
  </si>
  <si>
    <t>FORNECIMENTO E COLOCAÇÃO DE PLACA DE OBRA EM CHAPA GALVANIZADA (3,00 X 1,5 0 M) - EM CHAPA GALVANIZADA 0,26 AFIXADAS COM REBITES 540 E PARAFUSOS 3/8, EM ESTRUTURA METÁLICA VIGA U 2" ENRIJECIDA COM METALON 20 X 20, SUPORTE EM EUCALIPTO AUTOCLAVADO PINTADAS</t>
  </si>
  <si>
    <t>ED-50152</t>
  </si>
  <si>
    <t>RO-41352</t>
  </si>
  <si>
    <t>MEMÓRIA DE CÁLCULO</t>
  </si>
  <si>
    <t>BDI</t>
  </si>
  <si>
    <t>1.0 SERVIÇOS PRELIMINARES</t>
  </si>
  <si>
    <t>DESCRIÇÃO:</t>
  </si>
  <si>
    <t>1.1</t>
  </si>
  <si>
    <t>CÓDIGO:</t>
  </si>
  <si>
    <t>LOGRADOURO</t>
  </si>
  <si>
    <t>Compr.</t>
  </si>
  <si>
    <t>Larg.</t>
  </si>
  <si>
    <t>Total (m2)</t>
  </si>
  <si>
    <t>Unidade</t>
  </si>
  <si>
    <t>TOTAL</t>
  </si>
  <si>
    <t>2.0 TERRAPLENAGEM</t>
  </si>
  <si>
    <t>LOCAÇÃO TOPOGRAFICA DE 20 A 50 PONTOS</t>
  </si>
  <si>
    <t>Larg. c/sarj e mf</t>
  </si>
  <si>
    <t>Repet.</t>
  </si>
  <si>
    <t>(Comp/20)x2</t>
  </si>
  <si>
    <t>UNIDADE</t>
  </si>
  <si>
    <t>RUA SANTA HELENA</t>
  </si>
  <si>
    <t>Trecho 01</t>
  </si>
  <si>
    <t>Logradouro</t>
  </si>
  <si>
    <t>Observação</t>
  </si>
  <si>
    <t>Esp.</t>
  </si>
  <si>
    <t>Volume total (m3)</t>
  </si>
  <si>
    <t xml:space="preserve">TRANSPORTE COM CAMINHÃO BASCULANTE DE 18 M3, EM VIA URBANA EM LEITO NATURAL (UNIDADE: M3XKM). AF_09/2016   (BOTA FORA)       </t>
  </si>
  <si>
    <t>DMT(Km)</t>
  </si>
  <si>
    <t>Transporte (M3XKM)</t>
  </si>
  <si>
    <t xml:space="preserve"> REGULARIZAÇÃO E COMPACTAÇÃO DE SUBLEITO DE SOLO  PREDOMINANTEMENTE ARGILOSO. AF_11/2019</t>
  </si>
  <si>
    <t>Área Total (m2)</t>
  </si>
  <si>
    <t xml:space="preserve">TRANSPORTE COM CAMINHÃO BASCULANTE DE 18 M3, EM VIA URBANA EM LEITO NATURAL (UNIDADE: M3XKM). AF_09/2016   (BASE)      </t>
  </si>
  <si>
    <t>3.0 PAVIMENTAÇÃO ASFALTICA</t>
  </si>
  <si>
    <t>IMPRIMACAO DE BASE DE PAVIMENTACAO COM ASFALTO DILUÍDO DE PETRÓLEO (ADP) CM-30</t>
  </si>
  <si>
    <t>Área (m2)</t>
  </si>
  <si>
    <t>TRANSPORTE DE MATERIAL ASFALTICO, COM CAMINHÃO COM CAPACIDADE DE 30000 L  EM RODOVIA PAVIMENTADA PARA DISTÂNCIAS MÉDIAS DE TRANSPORTE SUPERIORES A 100 KM. AF_02/2016. (CM-30)</t>
  </si>
  <si>
    <t>Área</t>
  </si>
  <si>
    <t>CM- 30 (T/m2)</t>
  </si>
  <si>
    <t>Transporte (Txkm)</t>
  </si>
  <si>
    <t xml:space="preserve">PINTURA DE LIGACAO COM EMULSAO RR-2C  </t>
  </si>
  <si>
    <t>Larg. sem/sarj e mf</t>
  </si>
  <si>
    <t>TRANSPORTE DE MATERIAL ASFALTICO, COM CAMINHÃO COM CAPACIDADE DE 30000 L  EM RODOVIA PAVIMENTADA PARA DISTÂNCIAS MÉDIAS DE TRANSPORTE SUPERIORES A 100 KM. AF_02/2016                                           (RR-2C)</t>
  </si>
  <si>
    <t>RR-2C (T/m2)</t>
  </si>
  <si>
    <t xml:space="preserve"> EXECUÇÃO DE PAVIMENTO COM APLICAÇÃO DE CONCRETO ASFÁLTICO, CAMADA DE ROLAMENTO - EXCLUSIVE CARGA E TRANSPORTE. AF_11/2019</t>
  </si>
  <si>
    <t>Volume (m3)</t>
  </si>
  <si>
    <t>TRANSPORTE COM CAMINHÃO BASCULANTE 10 M3 DE MASSA ASFALTICA PARA PAVIMENTAÇÃO URBANA</t>
  </si>
  <si>
    <t>Transporte (m3xkm)</t>
  </si>
  <si>
    <t>4.0 MEIO FIO E DRENAGEM</t>
  </si>
  <si>
    <t>GUIA (MEIO-FIO) E SARJETA CONJUGADOS DE CONCRETO, MOLDADA IN LOCO EM TRECHO RETO COM EXTRUSORA, 45 CM BASE (15 CM BASE DA GUIA + 30 CM BASE DA SARJETA) X 22 CM ALTURA. AF_06/2016</t>
  </si>
  <si>
    <t>Descontos</t>
  </si>
  <si>
    <t>Total menos os vãos (m)</t>
  </si>
  <si>
    <t>RUA DIVERSAS</t>
  </si>
  <si>
    <t>DATA BASE:  SETOP NORTE - JANEIRO/2022 - DESONERADO</t>
  </si>
  <si>
    <t>BASE, COM MISTURA NA PISTA, DE BICA CORRIDA MELHORADA COM 2% DE CIMENTO, COMPACTADA NA ENERGIA DO PROCTOR INTERMEDIÁRIO</t>
  </si>
  <si>
    <t>RO-41368</t>
  </si>
  <si>
    <r>
      <rPr>
        <sz val="9"/>
        <rFont val="Arial"/>
        <family val="2"/>
      </rPr>
      <t xml:space="preserve">TRANSPORTE DE AGREGADOS PARA CONSERVAÇÃO. DISTÂNCIA MÉDIA DE TRANSPORTE &lt;= 10,00 KM </t>
    </r>
    <r>
      <rPr>
        <sz val="9"/>
        <color rgb="FFFF0000"/>
        <rFont val="Arial"/>
        <family val="2"/>
      </rPr>
      <t>(BOTA FORA)</t>
    </r>
  </si>
  <si>
    <r>
      <t xml:space="preserve">TRANSPORTE  DE AGREGADOS PARA CONSERVAÇÃO.DISTÂNCIA MÉDIA DE TRANSPORTE &gt; 50,10 KM  </t>
    </r>
    <r>
      <rPr>
        <sz val="9"/>
        <color rgb="FFFF0000"/>
        <rFont val="Arial"/>
        <family val="2"/>
      </rPr>
      <t>(BASE)</t>
    </r>
  </si>
  <si>
    <r>
      <rPr>
        <sz val="9"/>
        <rFont val="Arial"/>
        <family val="2"/>
      </rPr>
      <t xml:space="preserve">TRANSPORTE DE MATERIAL DE QUALQUER NATUREZA. DISTÂNCIA MÉDIA DE TRANSPORTE
&gt;= 50,10 KM  </t>
    </r>
    <r>
      <rPr>
        <sz val="9"/>
        <color rgb="FFFF0000"/>
        <rFont val="Arial"/>
        <family val="2"/>
      </rPr>
      <t>(IMPRIMER)</t>
    </r>
  </si>
  <si>
    <t xml:space="preserve">DETALHAMENTO DO BDI </t>
  </si>
  <si>
    <t>SERVIÇOS PARA RODOVIAS E FERROVIAS DE ACORDO COM ACÓRDÃO TCU</t>
  </si>
  <si>
    <t xml:space="preserve"> </t>
  </si>
  <si>
    <t>SIGLA</t>
  </si>
  <si>
    <t>COMPOSIÇÃO DO BDI:</t>
  </si>
  <si>
    <t>PERCENTUAIS (%)</t>
  </si>
  <si>
    <t>TAXA DE TRIBUTOS</t>
  </si>
  <si>
    <t>PIS =</t>
  </si>
  <si>
    <t>AC</t>
  </si>
  <si>
    <t xml:space="preserve">ADMINISTRAÇÃO CENTRAL </t>
  </si>
  <si>
    <t>CONFINS =</t>
  </si>
  <si>
    <t>S</t>
  </si>
  <si>
    <t xml:space="preserve">TAXA DE SEGUROS </t>
  </si>
  <si>
    <t>ISS=</t>
  </si>
  <si>
    <t>G</t>
  </si>
  <si>
    <t>TAXA DE GARANTIAS</t>
  </si>
  <si>
    <t>R</t>
  </si>
  <si>
    <t xml:space="preserve">TAXA DE RISCOS </t>
  </si>
  <si>
    <t>DF</t>
  </si>
  <si>
    <t xml:space="preserve">TAXA DE DESPESAS/FINANCEIRAS </t>
  </si>
  <si>
    <t>I =</t>
  </si>
  <si>
    <t>L</t>
  </si>
  <si>
    <t>TAXA DE LUCROS/REMUNERAÇÃO</t>
  </si>
  <si>
    <t>I</t>
  </si>
  <si>
    <t>CPRB</t>
  </si>
  <si>
    <t>BDI=</t>
  </si>
  <si>
    <t>BDI % = (1+(AC+S+G+R))*(1+DF)*(1+L)/(1-(I+CPRB)</t>
  </si>
  <si>
    <t>EXECUÇÃO E APLICAÇÃO DE CONCRETO ASFÁLTICO PRE-MISTURADO À FRIO (PMF), EM BETONEIRA, INCLUINDO FORNECIMENTO E TRANSPORTE DOS AGREGADOS E MATERIAL BETUMINOSO, INCLUSIVE TRANSPORTE DA MASSA ASFÁLTICA ATÉ A PISTA</t>
  </si>
  <si>
    <t>ED-7624</t>
  </si>
  <si>
    <r>
      <t xml:space="preserve">TRANSPORTE DE CONCRETO BETUMINOSO USINADO A QUENTE. DISTÂNCIA MÉDIA DE TRANSPORTE&gt;= 50,10KM(DENSIDADEDEMATERIAL SOLTO) </t>
    </r>
    <r>
      <rPr>
        <sz val="9"/>
        <color rgb="FFFF0000"/>
        <rFont val="Arial"/>
        <family val="2"/>
      </rPr>
      <t>(PMF)</t>
    </r>
  </si>
  <si>
    <r>
      <rPr>
        <b/>
        <sz val="10"/>
        <rFont val="Arial"/>
        <family val="2"/>
      </rPr>
      <t>PREFEITURA MUNICIPAL DE CORAÇÃO DE JESUS
ESTADO DE MINAS GERAIS</t>
    </r>
    <r>
      <rPr>
        <sz val="10"/>
        <rFont val="Arial"/>
        <family val="2"/>
      </rPr>
      <t xml:space="preserve">
</t>
    </r>
  </si>
  <si>
    <r>
      <t xml:space="preserve">LOCAL: </t>
    </r>
    <r>
      <rPr>
        <sz val="9"/>
        <rFont val="Arial"/>
        <family val="2"/>
      </rPr>
      <t>RUAS DIVERSAS NO MUNICÍPIO DE CORAÇÃO DE JESUS/MG</t>
    </r>
  </si>
  <si>
    <r>
      <t xml:space="preserve">PRAZO DE EXECUÇÃO: </t>
    </r>
    <r>
      <rPr>
        <sz val="9"/>
        <rFont val="Arial"/>
        <family val="2"/>
      </rPr>
      <t>60 dias</t>
    </r>
  </si>
  <si>
    <t>BDI (SERVIÇO):</t>
  </si>
  <si>
    <t>Engenheira Civil Adenise de Sousa Martins</t>
  </si>
  <si>
    <t>CREA-MG 194.745/D</t>
  </si>
  <si>
    <t>Robson Adalberto Mota Dias - Prefeito Municipal</t>
  </si>
  <si>
    <t>2.3</t>
  </si>
  <si>
    <t>2.5</t>
  </si>
  <si>
    <t>PLANILHA DE CUSTO - PAVIMENTAÇÃO ASFÁLTICA EM PMF</t>
  </si>
  <si>
    <r>
      <rPr>
        <b/>
        <sz val="9"/>
        <rFont val="Arial"/>
        <family val="2"/>
      </rPr>
      <t xml:space="preserve">OBRA: </t>
    </r>
    <r>
      <rPr>
        <sz val="9"/>
        <rFont val="Arial"/>
        <family val="2"/>
      </rPr>
      <t>PAVIMENTAÇÃO ASFÁLTICA EM PMF - RUAS DIVERSAS, CORAÇÃO DE JESUS/MG</t>
    </r>
  </si>
  <si>
    <t>OBRA: PAVIMENTAÇÃO ASFÁLTICA EM PMF - RUAS DIVERSAS, MUNICÍPIO DE CORAÇÃO DE JESUS/MG</t>
  </si>
  <si>
    <t xml:space="preserve">
FORNECIMENTO E INSTALAÇÃO DE PLACA DE IDENTIFICAÇÃO DA OBRA (3,00 x 1,50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</si>
</sst>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6F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284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1" xfId="2" applyBorder="1" applyAlignment="1">
      <alignment vertical="center"/>
    </xf>
    <xf numFmtId="0" fontId="9" fillId="0" borderId="12" xfId="2" applyBorder="1" applyAlignment="1">
      <alignment vertical="center"/>
    </xf>
    <xf numFmtId="0" fontId="9" fillId="0" borderId="13" xfId="2" applyBorder="1" applyAlignment="1">
      <alignment vertical="center"/>
    </xf>
    <xf numFmtId="0" fontId="9" fillId="0" borderId="0" xfId="2" applyAlignment="1">
      <alignment vertical="center"/>
    </xf>
    <xf numFmtId="0" fontId="11" fillId="0" borderId="0" xfId="2" applyFont="1" applyAlignment="1">
      <alignment vertical="center"/>
    </xf>
    <xf numFmtId="0" fontId="3" fillId="3" borderId="21" xfId="3" applyFont="1" applyFill="1" applyBorder="1" applyAlignment="1">
      <alignment horizontal="center" vertical="center"/>
    </xf>
    <xf numFmtId="2" fontId="5" fillId="3" borderId="22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5" borderId="23" xfId="2" applyFont="1" applyFill="1" applyBorder="1" applyAlignment="1">
      <alignment vertical="center"/>
    </xf>
    <xf numFmtId="0" fontId="16" fillId="5" borderId="24" xfId="2" applyFont="1" applyFill="1" applyBorder="1" applyAlignment="1">
      <alignment vertical="center"/>
    </xf>
    <xf numFmtId="0" fontId="17" fillId="5" borderId="24" xfId="2" applyFont="1" applyFill="1" applyBorder="1" applyAlignment="1">
      <alignment horizontal="left" vertical="center" wrapText="1"/>
    </xf>
    <xf numFmtId="0" fontId="15" fillId="0" borderId="32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2" fontId="15" fillId="3" borderId="39" xfId="2" applyNumberFormat="1" applyFont="1" applyFill="1" applyBorder="1" applyAlignment="1">
      <alignment horizontal="center" vertical="center"/>
    </xf>
    <xf numFmtId="4" fontId="15" fillId="0" borderId="40" xfId="2" applyNumberFormat="1" applyFont="1" applyBorder="1" applyAlignment="1">
      <alignment horizontal="center" vertical="center"/>
    </xf>
    <xf numFmtId="4" fontId="15" fillId="0" borderId="41" xfId="2" applyNumberFormat="1" applyFont="1" applyBorder="1" applyAlignment="1">
      <alignment horizontal="center" vertical="center"/>
    </xf>
    <xf numFmtId="4" fontId="15" fillId="6" borderId="40" xfId="2" applyNumberFormat="1" applyFont="1" applyFill="1" applyBorder="1" applyAlignment="1">
      <alignment horizontal="center" vertical="center"/>
    </xf>
    <xf numFmtId="4" fontId="15" fillId="6" borderId="41" xfId="2" applyNumberFormat="1" applyFont="1" applyFill="1" applyBorder="1" applyAlignment="1">
      <alignment horizontal="center" vertical="center"/>
    </xf>
    <xf numFmtId="0" fontId="16" fillId="5" borderId="42" xfId="2" applyFont="1" applyFill="1" applyBorder="1" applyAlignment="1">
      <alignment vertical="center"/>
    </xf>
    <xf numFmtId="0" fontId="15" fillId="5" borderId="43" xfId="2" applyFont="1" applyFill="1" applyBorder="1" applyAlignment="1">
      <alignment vertical="center"/>
    </xf>
    <xf numFmtId="0" fontId="15" fillId="5" borderId="37" xfId="2" applyFont="1" applyFill="1" applyBorder="1" applyAlignment="1">
      <alignment horizontal="center" vertical="center"/>
    </xf>
    <xf numFmtId="4" fontId="16" fillId="0" borderId="40" xfId="2" applyNumberFormat="1" applyFont="1" applyBorder="1" applyAlignment="1">
      <alignment horizontal="center" vertical="center"/>
    </xf>
    <xf numFmtId="4" fontId="15" fillId="0" borderId="38" xfId="2" applyNumberFormat="1" applyFont="1" applyBorder="1" applyAlignment="1">
      <alignment horizontal="center" vertical="center"/>
    </xf>
    <xf numFmtId="4" fontId="16" fillId="6" borderId="41" xfId="2" applyNumberFormat="1" applyFont="1" applyFill="1" applyBorder="1" applyAlignment="1">
      <alignment horizontal="center" vertical="center"/>
    </xf>
    <xf numFmtId="0" fontId="16" fillId="5" borderId="40" xfId="2" applyFont="1" applyFill="1" applyBorder="1" applyAlignment="1">
      <alignment vertical="center"/>
    </xf>
    <xf numFmtId="0" fontId="16" fillId="5" borderId="33" xfId="2" applyFont="1" applyFill="1" applyBorder="1" applyAlignment="1">
      <alignment vertical="center"/>
    </xf>
    <xf numFmtId="4" fontId="15" fillId="3" borderId="40" xfId="2" applyNumberFormat="1" applyFont="1" applyFill="1" applyBorder="1" applyAlignment="1">
      <alignment horizontal="center" vertical="center"/>
    </xf>
    <xf numFmtId="0" fontId="18" fillId="3" borderId="0" xfId="2" applyFont="1" applyFill="1" applyAlignment="1">
      <alignment vertical="center"/>
    </xf>
    <xf numFmtId="4" fontId="19" fillId="0" borderId="40" xfId="2" applyNumberFormat="1" applyFont="1" applyBorder="1" applyAlignment="1">
      <alignment horizontal="center" vertical="center"/>
    </xf>
    <xf numFmtId="0" fontId="18" fillId="3" borderId="45" xfId="2" applyFont="1" applyFill="1" applyBorder="1" applyAlignment="1">
      <alignment vertical="center"/>
    </xf>
    <xf numFmtId="0" fontId="18" fillId="3" borderId="44" xfId="2" applyFont="1" applyFill="1" applyBorder="1" applyAlignment="1">
      <alignment vertical="center"/>
    </xf>
    <xf numFmtId="0" fontId="15" fillId="5" borderId="40" xfId="2" applyFont="1" applyFill="1" applyBorder="1" applyAlignment="1">
      <alignment horizontal="center" vertical="center"/>
    </xf>
    <xf numFmtId="0" fontId="16" fillId="5" borderId="40" xfId="2" applyFont="1" applyFill="1" applyBorder="1" applyAlignment="1">
      <alignment horizontal="right" vertical="center"/>
    </xf>
    <xf numFmtId="164" fontId="20" fillId="3" borderId="40" xfId="2" applyNumberFormat="1" applyFont="1" applyFill="1" applyBorder="1" applyAlignment="1">
      <alignment horizontal="center" vertical="center"/>
    </xf>
    <xf numFmtId="164" fontId="15" fillId="3" borderId="40" xfId="2" applyNumberFormat="1" applyFont="1" applyFill="1" applyBorder="1" applyAlignment="1">
      <alignment horizontal="center" vertical="center"/>
    </xf>
    <xf numFmtId="0" fontId="9" fillId="0" borderId="45" xfId="2" applyBorder="1" applyAlignment="1">
      <alignment vertical="center"/>
    </xf>
    <xf numFmtId="0" fontId="18" fillId="5" borderId="0" xfId="0" applyFont="1" applyFill="1" applyBorder="1" applyAlignment="1">
      <alignment horizontal="left" vertical="top"/>
    </xf>
    <xf numFmtId="0" fontId="13" fillId="0" borderId="0" xfId="4"/>
    <xf numFmtId="0" fontId="13" fillId="0" borderId="45" xfId="4" applyBorder="1"/>
    <xf numFmtId="0" fontId="13" fillId="0" borderId="44" xfId="4" applyBorder="1"/>
    <xf numFmtId="0" fontId="13" fillId="0" borderId="35" xfId="4" applyBorder="1"/>
    <xf numFmtId="0" fontId="13" fillId="0" borderId="29" xfId="4" applyBorder="1"/>
    <xf numFmtId="0" fontId="13" fillId="0" borderId="30" xfId="4" applyBorder="1"/>
    <xf numFmtId="0" fontId="12" fillId="0" borderId="44" xfId="4" applyFont="1" applyBorder="1" applyAlignment="1">
      <alignment horizontal="center"/>
    </xf>
    <xf numFmtId="0" fontId="13" fillId="0" borderId="40" xfId="4" applyBorder="1"/>
    <xf numFmtId="0" fontId="13" fillId="0" borderId="39" xfId="4" applyBorder="1"/>
    <xf numFmtId="0" fontId="15" fillId="0" borderId="33" xfId="4" applyFont="1" applyBorder="1"/>
    <xf numFmtId="0" fontId="15" fillId="0" borderId="27" xfId="4" applyFont="1" applyBorder="1"/>
    <xf numFmtId="0" fontId="13" fillId="0" borderId="28" xfId="4" applyBorder="1"/>
    <xf numFmtId="0" fontId="15" fillId="0" borderId="40" xfId="4" applyFont="1" applyBorder="1"/>
    <xf numFmtId="10" fontId="1" fillId="0" borderId="16" xfId="5" applyNumberFormat="1" applyFont="1" applyBorder="1" applyAlignment="1">
      <alignment horizontal="right"/>
    </xf>
    <xf numFmtId="10" fontId="1" fillId="0" borderId="40" xfId="5" applyNumberFormat="1" applyFont="1" applyBorder="1"/>
    <xf numFmtId="0" fontId="15" fillId="0" borderId="28" xfId="4" applyFont="1" applyBorder="1"/>
    <xf numFmtId="10" fontId="1" fillId="0" borderId="38" xfId="5" applyNumberFormat="1" applyFont="1" applyBorder="1" applyAlignment="1">
      <alignment horizontal="right"/>
    </xf>
    <xf numFmtId="10" fontId="13" fillId="3" borderId="41" xfId="5" applyNumberFormat="1" applyFont="1" applyFill="1" applyBorder="1" applyAlignment="1">
      <alignment horizontal="right"/>
    </xf>
    <xf numFmtId="10" fontId="13" fillId="0" borderId="40" xfId="5" applyNumberFormat="1" applyFont="1" applyBorder="1"/>
    <xf numFmtId="10" fontId="13" fillId="0" borderId="44" xfId="4" applyNumberFormat="1" applyBorder="1"/>
    <xf numFmtId="10" fontId="1" fillId="0" borderId="40" xfId="5" applyNumberFormat="1" applyFont="1" applyFill="1" applyBorder="1"/>
    <xf numFmtId="10" fontId="13" fillId="0" borderId="41" xfId="4" applyNumberFormat="1" applyBorder="1"/>
    <xf numFmtId="0" fontId="13" fillId="0" borderId="24" xfId="4" applyBorder="1"/>
    <xf numFmtId="10" fontId="1" fillId="0" borderId="39" xfId="5" applyNumberFormat="1" applyFont="1" applyBorder="1"/>
    <xf numFmtId="0" fontId="16" fillId="0" borderId="32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5" fillId="0" borderId="31" xfId="2" applyFont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0" fontId="15" fillId="0" borderId="35" xfId="2" applyFont="1" applyBorder="1" applyAlignment="1">
      <alignment vertical="center"/>
    </xf>
    <xf numFmtId="0" fontId="15" fillId="0" borderId="36" xfId="2" applyFont="1" applyBorder="1" applyAlignment="1">
      <alignment vertical="center"/>
    </xf>
    <xf numFmtId="0" fontId="15" fillId="0" borderId="25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49" fontId="10" fillId="3" borderId="14" xfId="2" applyNumberFormat="1" applyFont="1" applyFill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/>
    </xf>
    <xf numFmtId="49" fontId="10" fillId="3" borderId="16" xfId="2" applyNumberFormat="1" applyFont="1" applyFill="1" applyBorder="1" applyAlignment="1">
      <alignment horizontal="center" vertical="center"/>
    </xf>
    <xf numFmtId="49" fontId="12" fillId="3" borderId="14" xfId="2" applyNumberFormat="1" applyFont="1" applyFill="1" applyBorder="1" applyAlignment="1">
      <alignment horizontal="left" vertical="center"/>
    </xf>
    <xf numFmtId="49" fontId="12" fillId="3" borderId="15" xfId="2" applyNumberFormat="1" applyFont="1" applyFill="1" applyBorder="1" applyAlignment="1">
      <alignment horizontal="left" vertical="center"/>
    </xf>
    <xf numFmtId="49" fontId="12" fillId="3" borderId="16" xfId="2" applyNumberFormat="1" applyFont="1" applyFill="1" applyBorder="1" applyAlignment="1">
      <alignment horizontal="left" vertical="center"/>
    </xf>
    <xf numFmtId="0" fontId="3" fillId="3" borderId="17" xfId="3" applyFont="1" applyFill="1" applyBorder="1" applyAlignment="1">
      <alignment horizontal="left" vertical="center"/>
    </xf>
    <xf numFmtId="0" fontId="3" fillId="3" borderId="18" xfId="3" applyFont="1" applyFill="1" applyBorder="1" applyAlignment="1">
      <alignment horizontal="left" vertical="center"/>
    </xf>
    <xf numFmtId="0" fontId="3" fillId="3" borderId="19" xfId="3" applyFont="1" applyFill="1" applyBorder="1" applyAlignment="1">
      <alignment horizontal="left" vertical="center"/>
    </xf>
    <xf numFmtId="0" fontId="3" fillId="3" borderId="20" xfId="3" applyFont="1" applyFill="1" applyBorder="1" applyAlignment="1">
      <alignment vertical="center"/>
    </xf>
    <xf numFmtId="0" fontId="3" fillId="3" borderId="21" xfId="3" applyFont="1" applyFill="1" applyBorder="1" applyAlignment="1">
      <alignment vertical="center"/>
    </xf>
    <xf numFmtId="0" fontId="14" fillId="4" borderId="14" xfId="2" applyFont="1" applyFill="1" applyBorder="1" applyAlignment="1">
      <alignment horizontal="left" vertical="center"/>
    </xf>
    <xf numFmtId="0" fontId="14" fillId="4" borderId="15" xfId="2" applyFont="1" applyFill="1" applyBorder="1" applyAlignment="1">
      <alignment horizontal="left" vertical="center"/>
    </xf>
    <xf numFmtId="0" fontId="14" fillId="4" borderId="16" xfId="2" applyFont="1" applyFill="1" applyBorder="1" applyAlignment="1">
      <alignment horizontal="left" vertical="center"/>
    </xf>
    <xf numFmtId="0" fontId="15" fillId="5" borderId="25" xfId="2" applyFont="1" applyFill="1" applyBorder="1" applyAlignment="1">
      <alignment horizontal="center" vertical="center"/>
    </xf>
    <xf numFmtId="0" fontId="15" fillId="5" borderId="28" xfId="2" applyFont="1" applyFill="1" applyBorder="1" applyAlignment="1">
      <alignment horizontal="center" vertical="center"/>
    </xf>
    <xf numFmtId="0" fontId="15" fillId="5" borderId="26" xfId="2" applyFont="1" applyFill="1" applyBorder="1" applyAlignment="1">
      <alignment horizontal="left" vertical="center" wrapText="1"/>
    </xf>
    <xf numFmtId="0" fontId="15" fillId="5" borderId="27" xfId="2" applyFont="1" applyFill="1" applyBorder="1" applyAlignment="1">
      <alignment horizontal="left" vertical="center" wrapText="1"/>
    </xf>
    <xf numFmtId="0" fontId="15" fillId="5" borderId="29" xfId="2" applyFont="1" applyFill="1" applyBorder="1" applyAlignment="1">
      <alignment horizontal="left" vertical="center" wrapText="1"/>
    </xf>
    <xf numFmtId="0" fontId="15" fillId="5" borderId="30" xfId="2" applyFont="1" applyFill="1" applyBorder="1" applyAlignment="1">
      <alignment horizontal="left" vertical="center" wrapText="1"/>
    </xf>
    <xf numFmtId="2" fontId="15" fillId="3" borderId="14" xfId="2" applyNumberFormat="1" applyFont="1" applyFill="1" applyBorder="1" applyAlignment="1">
      <alignment horizontal="left" vertical="center"/>
    </xf>
    <xf numFmtId="2" fontId="15" fillId="3" borderId="39" xfId="2" applyNumberFormat="1" applyFont="1" applyFill="1" applyBorder="1" applyAlignment="1">
      <alignment horizontal="left" vertical="center"/>
    </xf>
    <xf numFmtId="0" fontId="16" fillId="0" borderId="14" xfId="2" applyFont="1" applyBorder="1" applyAlignment="1">
      <alignment horizontal="right" vertical="center"/>
    </xf>
    <xf numFmtId="0" fontId="16" fillId="0" borderId="15" xfId="2" applyFont="1" applyBorder="1" applyAlignment="1">
      <alignment horizontal="right" vertical="center"/>
    </xf>
    <xf numFmtId="0" fontId="16" fillId="0" borderId="39" xfId="2" applyFont="1" applyBorder="1" applyAlignment="1">
      <alignment horizontal="right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5" fillId="5" borderId="43" xfId="2" applyFont="1" applyFill="1" applyBorder="1" applyAlignment="1">
      <alignment horizontal="left" vertical="center" wrapText="1"/>
    </xf>
    <xf numFmtId="0" fontId="15" fillId="5" borderId="44" xfId="2" applyFont="1" applyFill="1" applyBorder="1" applyAlignment="1">
      <alignment horizontal="left" vertical="center"/>
    </xf>
    <xf numFmtId="0" fontId="15" fillId="5" borderId="37" xfId="2" applyFont="1" applyFill="1" applyBorder="1" applyAlignment="1">
      <alignment horizontal="left" vertical="center"/>
    </xf>
    <xf numFmtId="0" fontId="15" fillId="5" borderId="29" xfId="2" applyFont="1" applyFill="1" applyBorder="1" applyAlignment="1">
      <alignment horizontal="left" vertical="center"/>
    </xf>
    <xf numFmtId="0" fontId="15" fillId="5" borderId="30" xfId="2" applyFont="1" applyFill="1" applyBorder="1" applyAlignment="1">
      <alignment horizontal="left" vertical="center"/>
    </xf>
    <xf numFmtId="0" fontId="15" fillId="0" borderId="34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5" borderId="33" xfId="2" applyFont="1" applyFill="1" applyBorder="1" applyAlignment="1">
      <alignment horizontal="left" vertical="center" wrapText="1"/>
    </xf>
    <xf numFmtId="0" fontId="15" fillId="5" borderId="26" xfId="2" applyFont="1" applyFill="1" applyBorder="1" applyAlignment="1">
      <alignment horizontal="left" vertical="center"/>
    </xf>
    <xf numFmtId="0" fontId="15" fillId="5" borderId="27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left" vertical="center"/>
    </xf>
    <xf numFmtId="0" fontId="15" fillId="3" borderId="26" xfId="2" applyFont="1" applyFill="1" applyBorder="1" applyAlignment="1">
      <alignment horizontal="left" vertical="center"/>
    </xf>
    <xf numFmtId="0" fontId="18" fillId="3" borderId="14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5" fillId="5" borderId="37" xfId="2" applyFont="1" applyFill="1" applyBorder="1" applyAlignment="1">
      <alignment horizontal="left" vertical="center" wrapText="1"/>
    </xf>
    <xf numFmtId="0" fontId="15" fillId="3" borderId="14" xfId="2" applyFont="1" applyFill="1" applyBorder="1" applyAlignment="1">
      <alignment horizontal="left" vertical="center"/>
    </xf>
    <xf numFmtId="0" fontId="15" fillId="3" borderId="39" xfId="2" applyFont="1" applyFill="1" applyBorder="1" applyAlignment="1">
      <alignment horizontal="left" vertical="center"/>
    </xf>
    <xf numFmtId="0" fontId="20" fillId="5" borderId="33" xfId="2" applyFont="1" applyFill="1" applyBorder="1" applyAlignment="1">
      <alignment horizontal="left" vertical="center"/>
    </xf>
    <xf numFmtId="0" fontId="20" fillId="5" borderId="26" xfId="2" applyFont="1" applyFill="1" applyBorder="1" applyAlignment="1">
      <alignment horizontal="left" vertical="center"/>
    </xf>
    <xf numFmtId="0" fontId="20" fillId="5" borderId="27" xfId="2" applyFont="1" applyFill="1" applyBorder="1" applyAlignment="1">
      <alignment horizontal="left" vertical="center"/>
    </xf>
    <xf numFmtId="0" fontId="20" fillId="5" borderId="37" xfId="2" applyFont="1" applyFill="1" applyBorder="1" applyAlignment="1">
      <alignment horizontal="left" vertical="center"/>
    </xf>
    <xf numFmtId="0" fontId="20" fillId="5" borderId="29" xfId="2" applyFont="1" applyFill="1" applyBorder="1" applyAlignment="1">
      <alignment horizontal="left" vertical="center"/>
    </xf>
    <xf numFmtId="0" fontId="20" fillId="5" borderId="30" xfId="2" applyFont="1" applyFill="1" applyBorder="1" applyAlignment="1">
      <alignment horizontal="left" vertical="center"/>
    </xf>
    <xf numFmtId="0" fontId="16" fillId="0" borderId="33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5" fillId="5" borderId="40" xfId="2" applyFont="1" applyFill="1" applyBorder="1" applyAlignment="1">
      <alignment horizontal="left" vertical="center" wrapText="1"/>
    </xf>
    <xf numFmtId="0" fontId="15" fillId="5" borderId="41" xfId="2" applyFont="1" applyFill="1" applyBorder="1" applyAlignment="1">
      <alignment horizontal="left" vertical="center" wrapText="1"/>
    </xf>
    <xf numFmtId="0" fontId="16" fillId="0" borderId="23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5" borderId="33" xfId="2" quotePrefix="1" applyFont="1" applyFill="1" applyBorder="1" applyAlignment="1">
      <alignment horizontal="left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0" xfId="0"/>
    <xf numFmtId="0" fontId="9" fillId="0" borderId="47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0" fontId="6" fillId="0" borderId="7" xfId="1" applyNumberFormat="1" applyFont="1" applyFill="1" applyBorder="1" applyAlignment="1">
      <alignment horizontal="left" vertical="center" wrapText="1"/>
    </xf>
    <xf numFmtId="10" fontId="6" fillId="0" borderId="51" xfId="1" applyNumberFormat="1" applyFont="1" applyFill="1" applyBorder="1" applyAlignment="1">
      <alignment horizontal="left" vertical="center" wrapText="1"/>
    </xf>
    <xf numFmtId="10" fontId="6" fillId="0" borderId="9" xfId="1" applyNumberFormat="1" applyFont="1" applyFill="1" applyBorder="1" applyAlignment="1">
      <alignment horizontal="left" vertical="center" wrapText="1"/>
    </xf>
    <xf numFmtId="10" fontId="6" fillId="0" borderId="50" xfId="1" applyNumberFormat="1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53" xfId="0" applyFont="1" applyFill="1" applyBorder="1" applyAlignment="1">
      <alignment horizontal="left" vertical="top" wrapText="1" indent="18"/>
    </xf>
    <xf numFmtId="0" fontId="3" fillId="0" borderId="54" xfId="0" applyFont="1" applyFill="1" applyBorder="1" applyAlignment="1">
      <alignment horizontal="left" vertical="top" wrapText="1" indent="18"/>
    </xf>
    <xf numFmtId="0" fontId="3" fillId="0" borderId="55" xfId="0" applyFont="1" applyFill="1" applyBorder="1" applyAlignment="1">
      <alignment horizontal="left" vertical="top" wrapText="1" indent="18"/>
    </xf>
    <xf numFmtId="0" fontId="5" fillId="0" borderId="56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left" vertical="top" wrapText="1"/>
    </xf>
    <xf numFmtId="0" fontId="3" fillId="0" borderId="56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left" vertical="top" wrapText="1"/>
    </xf>
    <xf numFmtId="10" fontId="6" fillId="0" borderId="58" xfId="1" applyNumberFormat="1" applyFont="1" applyFill="1" applyBorder="1" applyAlignment="1">
      <alignment horizontal="left" vertical="center" wrapText="1"/>
    </xf>
    <xf numFmtId="10" fontId="6" fillId="0" borderId="59" xfId="1" applyNumberFormat="1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top" wrapText="1" indent="3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top" wrapText="1"/>
    </xf>
    <xf numFmtId="4" fontId="6" fillId="2" borderId="61" xfId="0" applyNumberFormat="1" applyFont="1" applyFill="1" applyBorder="1" applyAlignment="1">
      <alignment horizontal="center" vertical="center" wrapText="1"/>
    </xf>
    <xf numFmtId="4" fontId="7" fillId="0" borderId="61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right" vertical="top" wrapText="1"/>
    </xf>
    <xf numFmtId="4" fontId="6" fillId="2" borderId="61" xfId="0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63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top" wrapText="1"/>
    </xf>
    <xf numFmtId="0" fontId="3" fillId="0" borderId="64" xfId="0" applyFont="1" applyFill="1" applyBorder="1" applyAlignment="1">
      <alignment horizontal="right" vertical="top" wrapText="1"/>
    </xf>
    <xf numFmtId="4" fontId="6" fillId="0" borderId="65" xfId="0" applyNumberFormat="1" applyFont="1" applyFill="1" applyBorder="1" applyAlignment="1">
      <alignment horizontal="right" vertical="top" wrapText="1"/>
    </xf>
    <xf numFmtId="4" fontId="6" fillId="0" borderId="66" xfId="0" applyNumberFormat="1" applyFont="1" applyFill="1" applyBorder="1" applyAlignment="1">
      <alignment horizontal="right" vertical="top" wrapText="1"/>
    </xf>
    <xf numFmtId="0" fontId="16" fillId="0" borderId="45" xfId="0" applyFont="1" applyBorder="1" applyAlignment="1">
      <alignment horizontal="center" vertical="center" wrapText="1"/>
    </xf>
    <xf numFmtId="0" fontId="0" fillId="0" borderId="0" xfId="0" applyBorder="1"/>
    <xf numFmtId="0" fontId="0" fillId="0" borderId="44" xfId="0" applyBorder="1"/>
    <xf numFmtId="0" fontId="0" fillId="0" borderId="45" xfId="0" applyBorder="1" applyAlignment="1">
      <alignment vertical="center"/>
    </xf>
    <xf numFmtId="0" fontId="15" fillId="0" borderId="45" xfId="0" applyFont="1" applyBorder="1" applyAlignment="1">
      <alignment vertical="center"/>
    </xf>
    <xf numFmtId="0" fontId="0" fillId="0" borderId="45" xfId="0" applyBorder="1"/>
    <xf numFmtId="0" fontId="15" fillId="0" borderId="4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48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1" fontId="6" fillId="2" borderId="62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13" fillId="0" borderId="0" xfId="4" applyBorder="1"/>
    <xf numFmtId="0" fontId="3" fillId="0" borderId="45" xfId="4" applyFont="1" applyBorder="1" applyAlignment="1">
      <alignment horizontal="center"/>
    </xf>
    <xf numFmtId="0" fontId="3" fillId="0" borderId="44" xfId="4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15" fillId="0" borderId="0" xfId="4" applyFont="1" applyBorder="1"/>
    <xf numFmtId="0" fontId="15" fillId="0" borderId="0" xfId="4" applyFont="1" applyBorder="1" applyAlignment="1">
      <alignment horizontal="center" wrapText="1"/>
    </xf>
    <xf numFmtId="0" fontId="16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29"/>
    </xf>
    <xf numFmtId="0" fontId="5" fillId="0" borderId="0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9" fillId="0" borderId="0" xfId="0" applyFont="1" applyBorder="1" applyAlignment="1">
      <alignment wrapText="1"/>
    </xf>
    <xf numFmtId="0" fontId="15" fillId="5" borderId="0" xfId="2" applyFont="1" applyFill="1" applyBorder="1" applyAlignment="1">
      <alignment horizontal="left" vertical="center"/>
    </xf>
    <xf numFmtId="0" fontId="18" fillId="3" borderId="0" xfId="2" applyFont="1" applyFill="1" applyBorder="1" applyAlignment="1">
      <alignment vertical="center"/>
    </xf>
    <xf numFmtId="0" fontId="18" fillId="0" borderId="0" xfId="2" applyFont="1" applyBorder="1" applyAlignment="1">
      <alignment vertical="center"/>
    </xf>
    <xf numFmtId="4" fontId="16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3"/>
    <cellStyle name="Normal 3" xfId="4"/>
    <cellStyle name="Porcentagem" xfId="1" builtinId="5"/>
    <cellStyle name="Porcentagem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66675</xdr:rowOff>
    </xdr:from>
    <xdr:to>
      <xdr:col>4</xdr:col>
      <xdr:colOff>19050</xdr:colOff>
      <xdr:row>0</xdr:row>
      <xdr:rowOff>704850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90625" y="66675"/>
          <a:ext cx="3714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76200</xdr:rowOff>
        </xdr:from>
        <xdr:to>
          <xdr:col>1</xdr:col>
          <xdr:colOff>400050</xdr:colOff>
          <xdr:row>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66675</xdr:rowOff>
    </xdr:from>
    <xdr:to>
      <xdr:col>4</xdr:col>
      <xdr:colOff>19050</xdr:colOff>
      <xdr:row>1</xdr:row>
      <xdr:rowOff>704850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686175" y="66675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76200</xdr:rowOff>
        </xdr:from>
        <xdr:to>
          <xdr:col>0</xdr:col>
          <xdr:colOff>962025</xdr:colOff>
          <xdr:row>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66675</xdr:rowOff>
    </xdr:from>
    <xdr:to>
      <xdr:col>4</xdr:col>
      <xdr:colOff>19050</xdr:colOff>
      <xdr:row>0</xdr:row>
      <xdr:rowOff>704850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457450" y="66675"/>
          <a:ext cx="1247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85724</xdr:colOff>
          <xdr:row>0</xdr:row>
          <xdr:rowOff>76200</xdr:rowOff>
        </xdr:from>
        <xdr:to>
          <xdr:col>1</xdr:col>
          <xdr:colOff>295275</xdr:colOff>
          <xdr:row>1</xdr:row>
          <xdr:rowOff>109789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ckup%20disco%20local%20F/documentos%20rede/LAR%20ENGENHARIA%202/LICITA&#199;&#213;ES/LICITA&#199;&#195;O%20GENOVAIS%20MUQUEM%2001.02.2022/Planilha%20Pavimenta&#231;&#227;o%20-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Memo"/>
      <sheetName val="ANEXO QCI"/>
      <sheetName val="CPU"/>
      <sheetName val="DMTs"/>
      <sheetName val="MEMORIA DE CÁLCULO"/>
      <sheetName val="Planilha - SEINFRA"/>
      <sheetName val="Cronograma - SEINFRA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A18" t="str">
            <v>2.1</v>
          </cell>
        </row>
        <row r="19">
          <cell r="A19" t="str">
            <v>2.2</v>
          </cell>
        </row>
        <row r="20">
          <cell r="A20" t="str">
            <v>2.3</v>
          </cell>
        </row>
        <row r="21">
          <cell r="A21" t="str">
            <v>2.4</v>
          </cell>
        </row>
        <row r="22">
          <cell r="A22" t="str">
            <v>2.5</v>
          </cell>
        </row>
        <row r="23">
          <cell r="A23" t="str">
            <v>2.6</v>
          </cell>
        </row>
        <row r="26">
          <cell r="A26" t="str">
            <v>3.1</v>
          </cell>
        </row>
        <row r="27">
          <cell r="A27" t="str">
            <v>3.2</v>
          </cell>
        </row>
        <row r="31">
          <cell r="A31" t="str">
            <v>3.6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S40" sqref="S40"/>
    </sheetView>
  </sheetViews>
  <sheetFormatPr defaultRowHeight="12.75" x14ac:dyDescent="0.2"/>
  <cols>
    <col min="1" max="1" width="6.83203125" customWidth="1"/>
    <col min="2" max="2" width="55.6640625" customWidth="1"/>
    <col min="3" max="3" width="10.5" customWidth="1"/>
    <col min="4" max="4" width="8" customWidth="1"/>
    <col min="5" max="5" width="6.1640625" bestFit="1" customWidth="1"/>
    <col min="6" max="6" width="11.1640625" customWidth="1"/>
    <col min="7" max="7" width="10.33203125" customWidth="1"/>
    <col min="8" max="8" width="10.5" customWidth="1"/>
    <col min="9" max="9" width="13.83203125" customWidth="1"/>
    <col min="10" max="10" width="13" customWidth="1"/>
  </cols>
  <sheetData>
    <row r="1" spans="1:10" s="183" customFormat="1" ht="60.75" customHeight="1" x14ac:dyDescent="0.2">
      <c r="A1" s="180" t="s">
        <v>144</v>
      </c>
      <c r="B1" s="181"/>
      <c r="C1" s="181"/>
      <c r="D1" s="181"/>
      <c r="E1" s="181"/>
      <c r="F1" s="181"/>
      <c r="G1" s="181"/>
      <c r="H1" s="181"/>
      <c r="I1" s="181"/>
      <c r="J1" s="182"/>
    </row>
    <row r="2" spans="1:10" s="183" customFormat="1" ht="15" customHeight="1" thickBot="1" x14ac:dyDescent="0.25">
      <c r="A2" s="184"/>
      <c r="B2" s="185"/>
      <c r="C2" s="185"/>
      <c r="D2" s="185"/>
      <c r="E2" s="185"/>
      <c r="F2" s="185"/>
      <c r="G2" s="185"/>
      <c r="H2" s="185"/>
      <c r="I2" s="185"/>
      <c r="J2" s="186"/>
    </row>
    <row r="3" spans="1:10" ht="4.5" customHeight="1" thickBot="1" x14ac:dyDescent="0.25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x14ac:dyDescent="0.2">
      <c r="A4" s="203" t="s">
        <v>153</v>
      </c>
      <c r="B4" s="204"/>
      <c r="C4" s="204"/>
      <c r="D4" s="204"/>
      <c r="E4" s="204"/>
      <c r="F4" s="204"/>
      <c r="G4" s="204"/>
      <c r="H4" s="204"/>
      <c r="I4" s="204"/>
      <c r="J4" s="205"/>
    </row>
    <row r="5" spans="1:10" ht="12.75" customHeight="1" x14ac:dyDescent="0.2">
      <c r="A5" s="206" t="s">
        <v>154</v>
      </c>
      <c r="B5" s="188"/>
      <c r="C5" s="188"/>
      <c r="D5" s="188"/>
      <c r="E5" s="188"/>
      <c r="F5" s="188"/>
      <c r="G5" s="188"/>
      <c r="H5" s="188"/>
      <c r="I5" s="188"/>
      <c r="J5" s="207"/>
    </row>
    <row r="6" spans="1:10" ht="12.75" customHeight="1" x14ac:dyDescent="0.2">
      <c r="A6" s="208" t="s">
        <v>145</v>
      </c>
      <c r="B6" s="92"/>
      <c r="C6" s="92"/>
      <c r="D6" s="92"/>
      <c r="E6" s="92"/>
      <c r="F6" s="92"/>
      <c r="G6" s="92"/>
      <c r="H6" s="92"/>
      <c r="I6" s="92"/>
      <c r="J6" s="209"/>
    </row>
    <row r="7" spans="1:10" ht="12.75" customHeight="1" x14ac:dyDescent="0.2">
      <c r="A7" s="206" t="s">
        <v>54</v>
      </c>
      <c r="B7" s="188"/>
      <c r="C7" s="188"/>
      <c r="D7" s="189"/>
      <c r="E7" s="190" t="s">
        <v>147</v>
      </c>
      <c r="F7" s="191"/>
      <c r="G7" s="192"/>
      <c r="H7" s="196">
        <v>0.29930000000000001</v>
      </c>
      <c r="I7" s="197"/>
      <c r="J7" s="210"/>
    </row>
    <row r="8" spans="1:10" ht="12.75" customHeight="1" x14ac:dyDescent="0.2">
      <c r="A8" s="208" t="s">
        <v>146</v>
      </c>
      <c r="B8" s="92"/>
      <c r="C8" s="92"/>
      <c r="D8" s="93"/>
      <c r="E8" s="193"/>
      <c r="F8" s="194"/>
      <c r="G8" s="195"/>
      <c r="H8" s="198"/>
      <c r="I8" s="199"/>
      <c r="J8" s="211"/>
    </row>
    <row r="9" spans="1:10" x14ac:dyDescent="0.2">
      <c r="A9" s="212" t="s">
        <v>3</v>
      </c>
      <c r="B9" s="200" t="s">
        <v>4</v>
      </c>
      <c r="C9" s="2" t="s">
        <v>1</v>
      </c>
      <c r="D9" s="2" t="s">
        <v>2</v>
      </c>
      <c r="E9" s="201" t="s">
        <v>6</v>
      </c>
      <c r="F9" s="201" t="s">
        <v>7</v>
      </c>
      <c r="G9" s="89" t="s">
        <v>8</v>
      </c>
      <c r="H9" s="90"/>
      <c r="I9" s="91" t="s">
        <v>9</v>
      </c>
      <c r="J9" s="213"/>
    </row>
    <row r="10" spans="1:10" x14ac:dyDescent="0.2">
      <c r="A10" s="214"/>
      <c r="B10" s="195"/>
      <c r="C10" s="87" t="s">
        <v>5</v>
      </c>
      <c r="D10" s="88"/>
      <c r="E10" s="202"/>
      <c r="F10" s="202"/>
      <c r="G10" s="3" t="s">
        <v>10</v>
      </c>
      <c r="H10" s="3" t="s">
        <v>11</v>
      </c>
      <c r="I10" s="2" t="s">
        <v>10</v>
      </c>
      <c r="J10" s="215" t="s">
        <v>11</v>
      </c>
    </row>
    <row r="11" spans="1:10" x14ac:dyDescent="0.2">
      <c r="A11" s="251">
        <v>1</v>
      </c>
      <c r="B11" s="4" t="s">
        <v>12</v>
      </c>
      <c r="C11" s="5"/>
      <c r="D11" s="5"/>
      <c r="E11" s="5"/>
      <c r="F11" s="5"/>
      <c r="G11" s="5"/>
      <c r="H11" s="5"/>
      <c r="I11" s="14">
        <f>SUM(I12)</f>
        <v>1213.5</v>
      </c>
      <c r="J11" s="216">
        <f>SUM(J12)</f>
        <v>1576.7</v>
      </c>
    </row>
    <row r="12" spans="1:10" ht="72" x14ac:dyDescent="0.2">
      <c r="A12" s="252" t="s">
        <v>62</v>
      </c>
      <c r="B12" s="6" t="s">
        <v>55</v>
      </c>
      <c r="C12" s="7" t="s">
        <v>56</v>
      </c>
      <c r="D12" s="7" t="s">
        <v>5</v>
      </c>
      <c r="E12" s="7" t="s">
        <v>6</v>
      </c>
      <c r="F12" s="11">
        <f>'MEMORIA DE CÁLCULO'!H14</f>
        <v>1</v>
      </c>
      <c r="G12" s="12">
        <v>1213.5</v>
      </c>
      <c r="H12" s="13">
        <f>ROUND(G12+(G12*$H$7),2)</f>
        <v>1576.7</v>
      </c>
      <c r="I12" s="12">
        <f>ROUND(G12*F12,2)</f>
        <v>1213.5</v>
      </c>
      <c r="J12" s="217">
        <f>ROUND(H12*F12,2)</f>
        <v>1576.7</v>
      </c>
    </row>
    <row r="13" spans="1:10" x14ac:dyDescent="0.2">
      <c r="A13" s="251">
        <v>2</v>
      </c>
      <c r="B13" s="4" t="s">
        <v>14</v>
      </c>
      <c r="C13" s="9"/>
      <c r="D13" s="9"/>
      <c r="E13" s="9"/>
      <c r="F13" s="9"/>
      <c r="G13" s="9"/>
      <c r="H13" s="9"/>
      <c r="I13" s="10">
        <f>SUM(I14:I19)</f>
        <v>1228131.52</v>
      </c>
      <c r="J13" s="216">
        <f>SUM(J14:J19)</f>
        <v>1598007.03</v>
      </c>
    </row>
    <row r="14" spans="1:10" x14ac:dyDescent="0.2">
      <c r="A14" s="252" t="s">
        <v>15</v>
      </c>
      <c r="B14" s="6" t="s">
        <v>16</v>
      </c>
      <c r="C14" s="7" t="s">
        <v>17</v>
      </c>
      <c r="D14" s="7" t="s">
        <v>5</v>
      </c>
      <c r="E14" s="7" t="s">
        <v>6</v>
      </c>
      <c r="F14" s="11">
        <v>50</v>
      </c>
      <c r="G14" s="11">
        <v>75.75</v>
      </c>
      <c r="H14" s="13">
        <f>ROUND(G14+(G14*$H$7),2)</f>
        <v>98.42</v>
      </c>
      <c r="I14" s="12">
        <f>ROUND(G14*F14,2)</f>
        <v>3787.5</v>
      </c>
      <c r="J14" s="217">
        <f>ROUND(H14*F14,2)</f>
        <v>4921</v>
      </c>
    </row>
    <row r="15" spans="1:10" ht="24" x14ac:dyDescent="0.2">
      <c r="A15" s="252" t="s">
        <v>18</v>
      </c>
      <c r="B15" s="6" t="s">
        <v>19</v>
      </c>
      <c r="C15" s="7" t="s">
        <v>20</v>
      </c>
      <c r="D15" s="7" t="s">
        <v>5</v>
      </c>
      <c r="E15" s="7" t="s">
        <v>21</v>
      </c>
      <c r="F15" s="12">
        <f>'MEMORIA DE CÁLCULO'!H29</f>
        <v>6600</v>
      </c>
      <c r="G15" s="11">
        <v>5.81</v>
      </c>
      <c r="H15" s="13">
        <f t="shared" ref="H15:H29" si="0">ROUND(G15+(G15*$H$7),2)</f>
        <v>7.55</v>
      </c>
      <c r="I15" s="12">
        <f t="shared" ref="I15:I29" si="1">ROUND(G15*F15,2)</f>
        <v>38346</v>
      </c>
      <c r="J15" s="217">
        <f t="shared" ref="J15:J29" si="2">ROUND(H15*F15,2)</f>
        <v>49830</v>
      </c>
    </row>
    <row r="16" spans="1:10" ht="36" x14ac:dyDescent="0.2">
      <c r="A16" s="252" t="s">
        <v>151</v>
      </c>
      <c r="B16" s="15" t="s">
        <v>111</v>
      </c>
      <c r="C16" s="7" t="s">
        <v>23</v>
      </c>
      <c r="D16" s="7" t="s">
        <v>5</v>
      </c>
      <c r="E16" s="7" t="s">
        <v>24</v>
      </c>
      <c r="F16" s="12">
        <f>'MEMORIA DE CÁLCULO'!H36</f>
        <v>6600</v>
      </c>
      <c r="G16" s="11">
        <v>0.99</v>
      </c>
      <c r="H16" s="13">
        <f t="shared" si="0"/>
        <v>1.29</v>
      </c>
      <c r="I16" s="12">
        <f t="shared" si="1"/>
        <v>6534</v>
      </c>
      <c r="J16" s="217">
        <f t="shared" si="2"/>
        <v>8514</v>
      </c>
    </row>
    <row r="17" spans="1:10" ht="24" x14ac:dyDescent="0.2">
      <c r="A17" s="252" t="s">
        <v>22</v>
      </c>
      <c r="B17" s="6" t="s">
        <v>26</v>
      </c>
      <c r="C17" s="7" t="s">
        <v>27</v>
      </c>
      <c r="D17" s="7" t="s">
        <v>5</v>
      </c>
      <c r="E17" s="7" t="s">
        <v>13</v>
      </c>
      <c r="F17" s="12">
        <f>'MEMORIA DE CÁLCULO'!H43</f>
        <v>44000.02</v>
      </c>
      <c r="G17" s="11">
        <v>1</v>
      </c>
      <c r="H17" s="13">
        <f t="shared" si="0"/>
        <v>1.3</v>
      </c>
      <c r="I17" s="12">
        <f t="shared" si="1"/>
        <v>44000.02</v>
      </c>
      <c r="J17" s="217">
        <f t="shared" si="2"/>
        <v>57200.03</v>
      </c>
    </row>
    <row r="18" spans="1:10" ht="36" x14ac:dyDescent="0.2">
      <c r="A18" s="252" t="s">
        <v>152</v>
      </c>
      <c r="B18" s="6" t="s">
        <v>112</v>
      </c>
      <c r="C18" s="7" t="s">
        <v>57</v>
      </c>
      <c r="D18" s="7" t="s">
        <v>5</v>
      </c>
      <c r="E18" s="7" t="s">
        <v>24</v>
      </c>
      <c r="F18" s="12">
        <f>'MEMORIA DE CÁLCULO'!H50</f>
        <v>607200</v>
      </c>
      <c r="G18" s="11">
        <v>0.99</v>
      </c>
      <c r="H18" s="13">
        <f t="shared" si="0"/>
        <v>1.29</v>
      </c>
      <c r="I18" s="12">
        <f t="shared" si="1"/>
        <v>601128</v>
      </c>
      <c r="J18" s="217">
        <f t="shared" si="2"/>
        <v>783288</v>
      </c>
    </row>
    <row r="19" spans="1:10" ht="96" x14ac:dyDescent="0.2">
      <c r="A19" s="252" t="s">
        <v>25</v>
      </c>
      <c r="B19" s="6" t="s">
        <v>28</v>
      </c>
      <c r="C19" s="7" t="s">
        <v>29</v>
      </c>
      <c r="D19" s="7" t="s">
        <v>5</v>
      </c>
      <c r="E19" s="7" t="s">
        <v>21</v>
      </c>
      <c r="F19" s="12">
        <f>'MEMORIA DE CÁLCULO'!H57</f>
        <v>6600</v>
      </c>
      <c r="G19" s="11">
        <v>80.959999999999994</v>
      </c>
      <c r="H19" s="13">
        <f t="shared" si="0"/>
        <v>105.19</v>
      </c>
      <c r="I19" s="12">
        <f t="shared" si="1"/>
        <v>534336</v>
      </c>
      <c r="J19" s="217">
        <f t="shared" si="2"/>
        <v>694254</v>
      </c>
    </row>
    <row r="20" spans="1:10" x14ac:dyDescent="0.2">
      <c r="A20" s="251">
        <v>3</v>
      </c>
      <c r="B20" s="4" t="s">
        <v>30</v>
      </c>
      <c r="C20" s="9"/>
      <c r="D20" s="9"/>
      <c r="E20" s="9"/>
      <c r="F20" s="9"/>
      <c r="G20" s="9"/>
      <c r="H20" s="9"/>
      <c r="I20" s="10">
        <f>SUM(I21:I27)</f>
        <v>1370679.06</v>
      </c>
      <c r="J20" s="216">
        <f>SUM(J21:J27)</f>
        <v>1781840.5</v>
      </c>
    </row>
    <row r="21" spans="1:10" ht="36" x14ac:dyDescent="0.2">
      <c r="A21" s="252" t="s">
        <v>31</v>
      </c>
      <c r="B21" s="6" t="s">
        <v>32</v>
      </c>
      <c r="C21" s="7" t="s">
        <v>33</v>
      </c>
      <c r="D21" s="7" t="s">
        <v>5</v>
      </c>
      <c r="E21" s="7" t="s">
        <v>13</v>
      </c>
      <c r="F21" s="12">
        <f>'MEMORIA DE CÁLCULO'!H66</f>
        <v>44000.02</v>
      </c>
      <c r="G21" s="11">
        <v>3.83</v>
      </c>
      <c r="H21" s="13">
        <f t="shared" si="0"/>
        <v>4.9800000000000004</v>
      </c>
      <c r="I21" s="12">
        <f t="shared" si="1"/>
        <v>168520.08</v>
      </c>
      <c r="J21" s="217">
        <f t="shared" si="2"/>
        <v>219120.1</v>
      </c>
    </row>
    <row r="22" spans="1:10" ht="36" x14ac:dyDescent="0.2">
      <c r="A22" s="252" t="s">
        <v>34</v>
      </c>
      <c r="B22" s="15" t="s">
        <v>113</v>
      </c>
      <c r="C22" s="7" t="s">
        <v>35</v>
      </c>
      <c r="D22" s="7" t="s">
        <v>5</v>
      </c>
      <c r="E22" s="7" t="s">
        <v>36</v>
      </c>
      <c r="F22" s="12">
        <f>'MEMORIA DE CÁLCULO'!H73</f>
        <v>31574.41</v>
      </c>
      <c r="G22" s="11">
        <v>0.66</v>
      </c>
      <c r="H22" s="13">
        <f t="shared" si="0"/>
        <v>0.86</v>
      </c>
      <c r="I22" s="12">
        <f t="shared" si="1"/>
        <v>20839.11</v>
      </c>
      <c r="J22" s="217">
        <f t="shared" si="2"/>
        <v>27153.99</v>
      </c>
    </row>
    <row r="23" spans="1:10" ht="36" x14ac:dyDescent="0.2">
      <c r="A23" s="252" t="s">
        <v>37</v>
      </c>
      <c r="B23" s="6" t="s">
        <v>38</v>
      </c>
      <c r="C23" s="7" t="s">
        <v>39</v>
      </c>
      <c r="D23" s="7" t="s">
        <v>5</v>
      </c>
      <c r="E23" s="7" t="s">
        <v>13</v>
      </c>
      <c r="F23" s="12">
        <f>'MEMORIA DE CÁLCULO'!H80</f>
        <v>38000.019999999997</v>
      </c>
      <c r="G23" s="11">
        <v>2.16</v>
      </c>
      <c r="H23" s="13">
        <f t="shared" si="0"/>
        <v>2.81</v>
      </c>
      <c r="I23" s="12">
        <f t="shared" si="1"/>
        <v>82080.039999999994</v>
      </c>
      <c r="J23" s="217">
        <f t="shared" si="2"/>
        <v>106780.06</v>
      </c>
    </row>
    <row r="24" spans="1:10" ht="36" x14ac:dyDescent="0.2">
      <c r="A24" s="252" t="s">
        <v>40</v>
      </c>
      <c r="B24" s="1" t="s">
        <v>41</v>
      </c>
      <c r="C24" s="7" t="s">
        <v>35</v>
      </c>
      <c r="D24" s="7" t="s">
        <v>5</v>
      </c>
      <c r="E24" s="7" t="s">
        <v>36</v>
      </c>
      <c r="F24" s="12">
        <f>'MEMORIA DE CÁLCULO'!H87</f>
        <v>11362.01</v>
      </c>
      <c r="G24" s="11">
        <v>0.66</v>
      </c>
      <c r="H24" s="13">
        <f t="shared" si="0"/>
        <v>0.86</v>
      </c>
      <c r="I24" s="12">
        <f t="shared" si="1"/>
        <v>7498.93</v>
      </c>
      <c r="J24" s="217">
        <f t="shared" si="2"/>
        <v>9771.33</v>
      </c>
    </row>
    <row r="25" spans="1:10" ht="60" x14ac:dyDescent="0.2">
      <c r="A25" s="252" t="s">
        <v>42</v>
      </c>
      <c r="B25" s="6" t="s">
        <v>141</v>
      </c>
      <c r="C25" s="7" t="s">
        <v>142</v>
      </c>
      <c r="D25" s="7" t="s">
        <v>5</v>
      </c>
      <c r="E25" s="7" t="s">
        <v>21</v>
      </c>
      <c r="F25" s="11">
        <f>'MEMORIA DE CÁLCULO'!H94</f>
        <v>1140</v>
      </c>
      <c r="G25" s="12">
        <v>850.56</v>
      </c>
      <c r="H25" s="13">
        <f t="shared" si="0"/>
        <v>1105.1300000000001</v>
      </c>
      <c r="I25" s="12">
        <f t="shared" si="1"/>
        <v>969638.40000000002</v>
      </c>
      <c r="J25" s="217">
        <f t="shared" si="2"/>
        <v>1259848.2</v>
      </c>
    </row>
    <row r="26" spans="1:10" ht="36" x14ac:dyDescent="0.2">
      <c r="A26" s="252" t="s">
        <v>43</v>
      </c>
      <c r="B26" s="1" t="s">
        <v>44</v>
      </c>
      <c r="C26" s="7" t="s">
        <v>35</v>
      </c>
      <c r="D26" s="7" t="s">
        <v>5</v>
      </c>
      <c r="E26" s="7" t="s">
        <v>36</v>
      </c>
      <c r="F26" s="12">
        <v>7025.61</v>
      </c>
      <c r="G26" s="11">
        <v>0.66</v>
      </c>
      <c r="H26" s="13">
        <f t="shared" si="0"/>
        <v>0.86</v>
      </c>
      <c r="I26" s="12">
        <f t="shared" si="1"/>
        <v>4636.8999999999996</v>
      </c>
      <c r="J26" s="217">
        <f t="shared" si="2"/>
        <v>6042.02</v>
      </c>
    </row>
    <row r="27" spans="1:10" ht="36" x14ac:dyDescent="0.2">
      <c r="A27" s="252" t="s">
        <v>45</v>
      </c>
      <c r="B27" s="6" t="s">
        <v>143</v>
      </c>
      <c r="C27" s="7" t="s">
        <v>110</v>
      </c>
      <c r="D27" s="7" t="s">
        <v>5</v>
      </c>
      <c r="E27" s="7" t="s">
        <v>46</v>
      </c>
      <c r="F27" s="12">
        <f>'MEMORIA DE CÁLCULO'!H101</f>
        <v>104880</v>
      </c>
      <c r="G27" s="11">
        <v>1.1200000000000001</v>
      </c>
      <c r="H27" s="13">
        <f t="shared" si="0"/>
        <v>1.46</v>
      </c>
      <c r="I27" s="12">
        <f t="shared" si="1"/>
        <v>117465.60000000001</v>
      </c>
      <c r="J27" s="217">
        <f t="shared" si="2"/>
        <v>153124.79999999999</v>
      </c>
    </row>
    <row r="28" spans="1:10" x14ac:dyDescent="0.2">
      <c r="A28" s="251">
        <v>4</v>
      </c>
      <c r="B28" s="4" t="s">
        <v>47</v>
      </c>
      <c r="C28" s="9"/>
      <c r="D28" s="9"/>
      <c r="E28" s="9"/>
      <c r="F28" s="9"/>
      <c r="G28" s="9"/>
      <c r="H28" s="9"/>
      <c r="I28" s="10">
        <f>I29</f>
        <v>488419.1</v>
      </c>
      <c r="J28" s="216">
        <f>J29</f>
        <v>634665.12</v>
      </c>
    </row>
    <row r="29" spans="1:10" ht="36" x14ac:dyDescent="0.2">
      <c r="A29" s="252" t="s">
        <v>48</v>
      </c>
      <c r="B29" s="6" t="s">
        <v>49</v>
      </c>
      <c r="C29" s="7" t="s">
        <v>50</v>
      </c>
      <c r="D29" s="7" t="s">
        <v>5</v>
      </c>
      <c r="E29" s="7" t="s">
        <v>51</v>
      </c>
      <c r="F29" s="12">
        <f>'MEMORIA DE CÁLCULO'!H109</f>
        <v>13319.31</v>
      </c>
      <c r="G29" s="11">
        <v>36.67</v>
      </c>
      <c r="H29" s="13">
        <f t="shared" si="0"/>
        <v>47.65</v>
      </c>
      <c r="I29" s="12">
        <f t="shared" si="1"/>
        <v>488419.1</v>
      </c>
      <c r="J29" s="217">
        <f t="shared" si="2"/>
        <v>634665.12</v>
      </c>
    </row>
    <row r="30" spans="1:10" x14ac:dyDescent="0.2">
      <c r="A30" s="218" t="s">
        <v>52</v>
      </c>
      <c r="B30" s="85"/>
      <c r="C30" s="85"/>
      <c r="D30" s="85"/>
      <c r="E30" s="85"/>
      <c r="F30" s="85"/>
      <c r="G30" s="85"/>
      <c r="H30" s="86"/>
      <c r="I30" s="8">
        <f>SUM(I28,I20,I13,I11)</f>
        <v>3088443.18</v>
      </c>
      <c r="J30" s="219">
        <f>SUM(J28,J20,J13,J11)</f>
        <v>4016089.3500000006</v>
      </c>
    </row>
    <row r="31" spans="1:10" ht="13.5" thickBot="1" x14ac:dyDescent="0.25">
      <c r="A31" s="230"/>
      <c r="B31" s="231"/>
      <c r="C31" s="231"/>
      <c r="D31" s="231"/>
      <c r="E31" s="231"/>
      <c r="F31" s="231"/>
      <c r="G31" s="231"/>
      <c r="H31" s="231"/>
      <c r="I31" s="231"/>
      <c r="J31" s="232"/>
    </row>
    <row r="32" spans="1:10" ht="13.5" thickBot="1" x14ac:dyDescent="0.25">
      <c r="A32" s="233" t="s">
        <v>53</v>
      </c>
      <c r="B32" s="234"/>
      <c r="C32" s="234"/>
      <c r="D32" s="234"/>
      <c r="E32" s="234"/>
      <c r="F32" s="234"/>
      <c r="G32" s="234"/>
      <c r="H32" s="235"/>
      <c r="I32" s="236">
        <f>I30</f>
        <v>3088443.18</v>
      </c>
      <c r="J32" s="237">
        <f>J30</f>
        <v>4016089.3500000006</v>
      </c>
    </row>
    <row r="33" spans="1:10" s="183" customFormat="1" ht="14.25" customHeight="1" x14ac:dyDescent="0.2">
      <c r="A33" s="267"/>
      <c r="B33" s="268"/>
      <c r="C33" s="268"/>
      <c r="D33" s="268"/>
      <c r="E33" s="268"/>
      <c r="F33" s="268"/>
      <c r="G33" s="268"/>
      <c r="H33" s="269"/>
      <c r="I33" s="270"/>
      <c r="J33" s="271"/>
    </row>
    <row r="34" spans="1:10" s="183" customFormat="1" ht="11.25" customHeight="1" x14ac:dyDescent="0.2">
      <c r="A34" s="241"/>
      <c r="B34" s="222"/>
      <c r="C34" s="222"/>
      <c r="D34" s="222"/>
      <c r="E34" s="222"/>
      <c r="F34" s="222"/>
      <c r="G34" s="222"/>
      <c r="H34" s="222"/>
      <c r="I34" s="239"/>
      <c r="J34" s="240"/>
    </row>
    <row r="35" spans="1:10" s="183" customFormat="1" ht="11.25" customHeight="1" x14ac:dyDescent="0.2">
      <c r="A35" s="241"/>
      <c r="B35" s="223"/>
      <c r="C35" s="223"/>
      <c r="D35" s="222"/>
      <c r="E35" s="223"/>
      <c r="F35" s="223"/>
      <c r="G35" s="224"/>
      <c r="H35" s="222"/>
      <c r="I35" s="239"/>
      <c r="J35" s="240"/>
    </row>
    <row r="36" spans="1:10" s="183" customFormat="1" x14ac:dyDescent="0.2">
      <c r="A36" s="242"/>
      <c r="B36" s="226" t="s">
        <v>148</v>
      </c>
      <c r="C36" s="226"/>
      <c r="D36" s="225"/>
      <c r="E36" s="227" t="s">
        <v>149</v>
      </c>
      <c r="F36" s="227"/>
      <c r="G36" s="228"/>
      <c r="H36" s="225"/>
      <c r="I36" s="239"/>
      <c r="J36" s="240"/>
    </row>
    <row r="37" spans="1:10" s="183" customFormat="1" x14ac:dyDescent="0.2">
      <c r="A37" s="243"/>
      <c r="B37" s="239"/>
      <c r="C37" s="239"/>
      <c r="D37" s="239"/>
      <c r="E37" s="239"/>
      <c r="F37" s="239"/>
      <c r="G37" s="239"/>
      <c r="H37" s="239"/>
      <c r="I37" s="239"/>
      <c r="J37" s="240"/>
    </row>
    <row r="38" spans="1:10" s="183" customFormat="1" x14ac:dyDescent="0.2">
      <c r="A38" s="243"/>
      <c r="B38" s="239"/>
      <c r="C38" s="239"/>
      <c r="D38" s="239"/>
      <c r="E38" s="239"/>
      <c r="F38" s="239"/>
      <c r="G38" s="239"/>
      <c r="H38" s="239"/>
      <c r="I38" s="239"/>
      <c r="J38" s="240"/>
    </row>
    <row r="39" spans="1:10" s="183" customFormat="1" ht="11.25" customHeight="1" x14ac:dyDescent="0.2">
      <c r="A39" s="241"/>
      <c r="B39" s="223"/>
      <c r="C39" s="223"/>
      <c r="D39" s="222"/>
      <c r="E39" s="229"/>
      <c r="F39" s="229"/>
      <c r="G39" s="224"/>
      <c r="H39" s="222"/>
      <c r="I39" s="239"/>
      <c r="J39" s="240"/>
    </row>
    <row r="40" spans="1:10" s="183" customFormat="1" ht="13.5" thickBot="1" x14ac:dyDescent="0.25">
      <c r="A40" s="244"/>
      <c r="B40" s="245" t="s">
        <v>150</v>
      </c>
      <c r="C40" s="245"/>
      <c r="D40" s="246"/>
      <c r="E40" s="247"/>
      <c r="F40" s="247"/>
      <c r="G40" s="248"/>
      <c r="H40" s="246"/>
      <c r="I40" s="249"/>
      <c r="J40" s="250"/>
    </row>
    <row r="41" spans="1:10" ht="72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</row>
    <row r="42" spans="1:10" ht="31.9" customHeight="1" x14ac:dyDescent="0.2">
      <c r="A42" s="265"/>
      <c r="B42" s="265"/>
      <c r="C42" s="265"/>
      <c r="D42" s="265"/>
      <c r="E42" s="265"/>
      <c r="F42" s="265"/>
      <c r="G42" s="265"/>
      <c r="H42" s="265"/>
      <c r="I42" s="265"/>
      <c r="J42" s="265"/>
    </row>
    <row r="43" spans="1:10" ht="31.9" customHeight="1" x14ac:dyDescent="0.2">
      <c r="A43" s="266"/>
      <c r="B43" s="266"/>
      <c r="C43" s="266"/>
      <c r="D43" s="266"/>
      <c r="E43" s="266"/>
      <c r="F43" s="266"/>
      <c r="G43" s="266"/>
      <c r="H43" s="266"/>
      <c r="I43" s="266"/>
      <c r="J43" s="266"/>
    </row>
  </sheetData>
  <mergeCells count="30">
    <mergeCell ref="A3:J3"/>
    <mergeCell ref="A1:J2"/>
    <mergeCell ref="A5:J5"/>
    <mergeCell ref="A6:J6"/>
    <mergeCell ref="A4:J4"/>
    <mergeCell ref="A7:D7"/>
    <mergeCell ref="A8:D8"/>
    <mergeCell ref="E7:G8"/>
    <mergeCell ref="H7:J8"/>
    <mergeCell ref="A9:A10"/>
    <mergeCell ref="B9:B10"/>
    <mergeCell ref="E9:E10"/>
    <mergeCell ref="F9:F10"/>
    <mergeCell ref="G9:H9"/>
    <mergeCell ref="I9:J9"/>
    <mergeCell ref="C10:D10"/>
    <mergeCell ref="A42:J42"/>
    <mergeCell ref="A43:J43"/>
    <mergeCell ref="A30:H30"/>
    <mergeCell ref="A31:J31"/>
    <mergeCell ref="A32:H32"/>
    <mergeCell ref="A41:J41"/>
    <mergeCell ref="B35:C35"/>
    <mergeCell ref="E35:F35"/>
    <mergeCell ref="B36:C36"/>
    <mergeCell ref="E36:F36"/>
    <mergeCell ref="B39:C39"/>
    <mergeCell ref="E39:F39"/>
    <mergeCell ref="B40:C40"/>
    <mergeCell ref="E40:F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0</xdr:col>
                <xdr:colOff>85725</xdr:colOff>
                <xdr:row>0</xdr:row>
                <xdr:rowOff>76200</xdr:rowOff>
              </from>
              <to>
                <xdr:col>1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view="pageBreakPreview" topLeftCell="A80" zoomScaleNormal="85" zoomScaleSheetLayoutView="100" workbookViewId="0">
      <selection activeCell="J40" sqref="J40"/>
    </sheetView>
  </sheetViews>
  <sheetFormatPr defaultColWidth="9.1640625" defaultRowHeight="12.75" x14ac:dyDescent="0.2"/>
  <cols>
    <col min="1" max="1" width="29.1640625" style="19" customWidth="1"/>
    <col min="2" max="2" width="11.83203125" style="19" bestFit="1" customWidth="1"/>
    <col min="3" max="3" width="12.1640625" style="19" customWidth="1"/>
    <col min="4" max="4" width="11.33203125" style="19" customWidth="1"/>
    <col min="5" max="5" width="17.5" style="19" customWidth="1"/>
    <col min="6" max="6" width="14.5" style="19" customWidth="1"/>
    <col min="7" max="7" width="13.5" style="19" customWidth="1"/>
    <col min="8" max="8" width="16.1640625" style="19" customWidth="1"/>
    <col min="9" max="256" width="9.1640625" style="19"/>
    <col min="257" max="257" width="29.1640625" style="19" customWidth="1"/>
    <col min="258" max="258" width="18.33203125" style="19" customWidth="1"/>
    <col min="259" max="259" width="12.1640625" style="19" customWidth="1"/>
    <col min="260" max="260" width="11.33203125" style="19" customWidth="1"/>
    <col min="261" max="261" width="17.5" style="19" customWidth="1"/>
    <col min="262" max="262" width="14.5" style="19" customWidth="1"/>
    <col min="263" max="263" width="13.5" style="19" customWidth="1"/>
    <col min="264" max="264" width="16.1640625" style="19" customWidth="1"/>
    <col min="265" max="512" width="9.1640625" style="19"/>
    <col min="513" max="513" width="29.1640625" style="19" customWidth="1"/>
    <col min="514" max="514" width="18.33203125" style="19" customWidth="1"/>
    <col min="515" max="515" width="12.1640625" style="19" customWidth="1"/>
    <col min="516" max="516" width="11.33203125" style="19" customWidth="1"/>
    <col min="517" max="517" width="17.5" style="19" customWidth="1"/>
    <col min="518" max="518" width="14.5" style="19" customWidth="1"/>
    <col min="519" max="519" width="13.5" style="19" customWidth="1"/>
    <col min="520" max="520" width="16.1640625" style="19" customWidth="1"/>
    <col min="521" max="768" width="9.1640625" style="19"/>
    <col min="769" max="769" width="29.1640625" style="19" customWidth="1"/>
    <col min="770" max="770" width="18.33203125" style="19" customWidth="1"/>
    <col min="771" max="771" width="12.1640625" style="19" customWidth="1"/>
    <col min="772" max="772" width="11.33203125" style="19" customWidth="1"/>
    <col min="773" max="773" width="17.5" style="19" customWidth="1"/>
    <col min="774" max="774" width="14.5" style="19" customWidth="1"/>
    <col min="775" max="775" width="13.5" style="19" customWidth="1"/>
    <col min="776" max="776" width="16.1640625" style="19" customWidth="1"/>
    <col min="777" max="1024" width="9.1640625" style="19"/>
    <col min="1025" max="1025" width="29.1640625" style="19" customWidth="1"/>
    <col min="1026" max="1026" width="18.33203125" style="19" customWidth="1"/>
    <col min="1027" max="1027" width="12.1640625" style="19" customWidth="1"/>
    <col min="1028" max="1028" width="11.33203125" style="19" customWidth="1"/>
    <col min="1029" max="1029" width="17.5" style="19" customWidth="1"/>
    <col min="1030" max="1030" width="14.5" style="19" customWidth="1"/>
    <col min="1031" max="1031" width="13.5" style="19" customWidth="1"/>
    <col min="1032" max="1032" width="16.1640625" style="19" customWidth="1"/>
    <col min="1033" max="1280" width="9.1640625" style="19"/>
    <col min="1281" max="1281" width="29.1640625" style="19" customWidth="1"/>
    <col min="1282" max="1282" width="18.33203125" style="19" customWidth="1"/>
    <col min="1283" max="1283" width="12.1640625" style="19" customWidth="1"/>
    <col min="1284" max="1284" width="11.33203125" style="19" customWidth="1"/>
    <col min="1285" max="1285" width="17.5" style="19" customWidth="1"/>
    <col min="1286" max="1286" width="14.5" style="19" customWidth="1"/>
    <col min="1287" max="1287" width="13.5" style="19" customWidth="1"/>
    <col min="1288" max="1288" width="16.1640625" style="19" customWidth="1"/>
    <col min="1289" max="1536" width="9.1640625" style="19"/>
    <col min="1537" max="1537" width="29.1640625" style="19" customWidth="1"/>
    <col min="1538" max="1538" width="18.33203125" style="19" customWidth="1"/>
    <col min="1539" max="1539" width="12.1640625" style="19" customWidth="1"/>
    <col min="1540" max="1540" width="11.33203125" style="19" customWidth="1"/>
    <col min="1541" max="1541" width="17.5" style="19" customWidth="1"/>
    <col min="1542" max="1542" width="14.5" style="19" customWidth="1"/>
    <col min="1543" max="1543" width="13.5" style="19" customWidth="1"/>
    <col min="1544" max="1544" width="16.1640625" style="19" customWidth="1"/>
    <col min="1545" max="1792" width="9.1640625" style="19"/>
    <col min="1793" max="1793" width="29.1640625" style="19" customWidth="1"/>
    <col min="1794" max="1794" width="18.33203125" style="19" customWidth="1"/>
    <col min="1795" max="1795" width="12.1640625" style="19" customWidth="1"/>
    <col min="1796" max="1796" width="11.33203125" style="19" customWidth="1"/>
    <col min="1797" max="1797" width="17.5" style="19" customWidth="1"/>
    <col min="1798" max="1798" width="14.5" style="19" customWidth="1"/>
    <col min="1799" max="1799" width="13.5" style="19" customWidth="1"/>
    <col min="1800" max="1800" width="16.1640625" style="19" customWidth="1"/>
    <col min="1801" max="2048" width="9.1640625" style="19"/>
    <col min="2049" max="2049" width="29.1640625" style="19" customWidth="1"/>
    <col min="2050" max="2050" width="18.33203125" style="19" customWidth="1"/>
    <col min="2051" max="2051" width="12.1640625" style="19" customWidth="1"/>
    <col min="2052" max="2052" width="11.33203125" style="19" customWidth="1"/>
    <col min="2053" max="2053" width="17.5" style="19" customWidth="1"/>
    <col min="2054" max="2054" width="14.5" style="19" customWidth="1"/>
    <col min="2055" max="2055" width="13.5" style="19" customWidth="1"/>
    <col min="2056" max="2056" width="16.1640625" style="19" customWidth="1"/>
    <col min="2057" max="2304" width="9.1640625" style="19"/>
    <col min="2305" max="2305" width="29.1640625" style="19" customWidth="1"/>
    <col min="2306" max="2306" width="18.33203125" style="19" customWidth="1"/>
    <col min="2307" max="2307" width="12.1640625" style="19" customWidth="1"/>
    <col min="2308" max="2308" width="11.33203125" style="19" customWidth="1"/>
    <col min="2309" max="2309" width="17.5" style="19" customWidth="1"/>
    <col min="2310" max="2310" width="14.5" style="19" customWidth="1"/>
    <col min="2311" max="2311" width="13.5" style="19" customWidth="1"/>
    <col min="2312" max="2312" width="16.1640625" style="19" customWidth="1"/>
    <col min="2313" max="2560" width="9.1640625" style="19"/>
    <col min="2561" max="2561" width="29.1640625" style="19" customWidth="1"/>
    <col min="2562" max="2562" width="18.33203125" style="19" customWidth="1"/>
    <col min="2563" max="2563" width="12.1640625" style="19" customWidth="1"/>
    <col min="2564" max="2564" width="11.33203125" style="19" customWidth="1"/>
    <col min="2565" max="2565" width="17.5" style="19" customWidth="1"/>
    <col min="2566" max="2566" width="14.5" style="19" customWidth="1"/>
    <col min="2567" max="2567" width="13.5" style="19" customWidth="1"/>
    <col min="2568" max="2568" width="16.1640625" style="19" customWidth="1"/>
    <col min="2569" max="2816" width="9.1640625" style="19"/>
    <col min="2817" max="2817" width="29.1640625" style="19" customWidth="1"/>
    <col min="2818" max="2818" width="18.33203125" style="19" customWidth="1"/>
    <col min="2819" max="2819" width="12.1640625" style="19" customWidth="1"/>
    <col min="2820" max="2820" width="11.33203125" style="19" customWidth="1"/>
    <col min="2821" max="2821" width="17.5" style="19" customWidth="1"/>
    <col min="2822" max="2822" width="14.5" style="19" customWidth="1"/>
    <col min="2823" max="2823" width="13.5" style="19" customWidth="1"/>
    <col min="2824" max="2824" width="16.1640625" style="19" customWidth="1"/>
    <col min="2825" max="3072" width="9.1640625" style="19"/>
    <col min="3073" max="3073" width="29.1640625" style="19" customWidth="1"/>
    <col min="3074" max="3074" width="18.33203125" style="19" customWidth="1"/>
    <col min="3075" max="3075" width="12.1640625" style="19" customWidth="1"/>
    <col min="3076" max="3076" width="11.33203125" style="19" customWidth="1"/>
    <col min="3077" max="3077" width="17.5" style="19" customWidth="1"/>
    <col min="3078" max="3078" width="14.5" style="19" customWidth="1"/>
    <col min="3079" max="3079" width="13.5" style="19" customWidth="1"/>
    <col min="3080" max="3080" width="16.1640625" style="19" customWidth="1"/>
    <col min="3081" max="3328" width="9.1640625" style="19"/>
    <col min="3329" max="3329" width="29.1640625" style="19" customWidth="1"/>
    <col min="3330" max="3330" width="18.33203125" style="19" customWidth="1"/>
    <col min="3331" max="3331" width="12.1640625" style="19" customWidth="1"/>
    <col min="3332" max="3332" width="11.33203125" style="19" customWidth="1"/>
    <col min="3333" max="3333" width="17.5" style="19" customWidth="1"/>
    <col min="3334" max="3334" width="14.5" style="19" customWidth="1"/>
    <col min="3335" max="3335" width="13.5" style="19" customWidth="1"/>
    <col min="3336" max="3336" width="16.1640625" style="19" customWidth="1"/>
    <col min="3337" max="3584" width="9.1640625" style="19"/>
    <col min="3585" max="3585" width="29.1640625" style="19" customWidth="1"/>
    <col min="3586" max="3586" width="18.33203125" style="19" customWidth="1"/>
    <col min="3587" max="3587" width="12.1640625" style="19" customWidth="1"/>
    <col min="3588" max="3588" width="11.33203125" style="19" customWidth="1"/>
    <col min="3589" max="3589" width="17.5" style="19" customWidth="1"/>
    <col min="3590" max="3590" width="14.5" style="19" customWidth="1"/>
    <col min="3591" max="3591" width="13.5" style="19" customWidth="1"/>
    <col min="3592" max="3592" width="16.1640625" style="19" customWidth="1"/>
    <col min="3593" max="3840" width="9.1640625" style="19"/>
    <col min="3841" max="3841" width="29.1640625" style="19" customWidth="1"/>
    <col min="3842" max="3842" width="18.33203125" style="19" customWidth="1"/>
    <col min="3843" max="3843" width="12.1640625" style="19" customWidth="1"/>
    <col min="3844" max="3844" width="11.33203125" style="19" customWidth="1"/>
    <col min="3845" max="3845" width="17.5" style="19" customWidth="1"/>
    <col min="3846" max="3846" width="14.5" style="19" customWidth="1"/>
    <col min="3847" max="3847" width="13.5" style="19" customWidth="1"/>
    <col min="3848" max="3848" width="16.1640625" style="19" customWidth="1"/>
    <col min="3849" max="4096" width="9.1640625" style="19"/>
    <col min="4097" max="4097" width="29.1640625" style="19" customWidth="1"/>
    <col min="4098" max="4098" width="18.33203125" style="19" customWidth="1"/>
    <col min="4099" max="4099" width="12.1640625" style="19" customWidth="1"/>
    <col min="4100" max="4100" width="11.33203125" style="19" customWidth="1"/>
    <col min="4101" max="4101" width="17.5" style="19" customWidth="1"/>
    <col min="4102" max="4102" width="14.5" style="19" customWidth="1"/>
    <col min="4103" max="4103" width="13.5" style="19" customWidth="1"/>
    <col min="4104" max="4104" width="16.1640625" style="19" customWidth="1"/>
    <col min="4105" max="4352" width="9.1640625" style="19"/>
    <col min="4353" max="4353" width="29.1640625" style="19" customWidth="1"/>
    <col min="4354" max="4354" width="18.33203125" style="19" customWidth="1"/>
    <col min="4355" max="4355" width="12.1640625" style="19" customWidth="1"/>
    <col min="4356" max="4356" width="11.33203125" style="19" customWidth="1"/>
    <col min="4357" max="4357" width="17.5" style="19" customWidth="1"/>
    <col min="4358" max="4358" width="14.5" style="19" customWidth="1"/>
    <col min="4359" max="4359" width="13.5" style="19" customWidth="1"/>
    <col min="4360" max="4360" width="16.1640625" style="19" customWidth="1"/>
    <col min="4361" max="4608" width="9.1640625" style="19"/>
    <col min="4609" max="4609" width="29.1640625" style="19" customWidth="1"/>
    <col min="4610" max="4610" width="18.33203125" style="19" customWidth="1"/>
    <col min="4611" max="4611" width="12.1640625" style="19" customWidth="1"/>
    <col min="4612" max="4612" width="11.33203125" style="19" customWidth="1"/>
    <col min="4613" max="4613" width="17.5" style="19" customWidth="1"/>
    <col min="4614" max="4614" width="14.5" style="19" customWidth="1"/>
    <col min="4615" max="4615" width="13.5" style="19" customWidth="1"/>
    <col min="4616" max="4616" width="16.1640625" style="19" customWidth="1"/>
    <col min="4617" max="4864" width="9.1640625" style="19"/>
    <col min="4865" max="4865" width="29.1640625" style="19" customWidth="1"/>
    <col min="4866" max="4866" width="18.33203125" style="19" customWidth="1"/>
    <col min="4867" max="4867" width="12.1640625" style="19" customWidth="1"/>
    <col min="4868" max="4868" width="11.33203125" style="19" customWidth="1"/>
    <col min="4869" max="4869" width="17.5" style="19" customWidth="1"/>
    <col min="4870" max="4870" width="14.5" style="19" customWidth="1"/>
    <col min="4871" max="4871" width="13.5" style="19" customWidth="1"/>
    <col min="4872" max="4872" width="16.1640625" style="19" customWidth="1"/>
    <col min="4873" max="5120" width="9.1640625" style="19"/>
    <col min="5121" max="5121" width="29.1640625" style="19" customWidth="1"/>
    <col min="5122" max="5122" width="18.33203125" style="19" customWidth="1"/>
    <col min="5123" max="5123" width="12.1640625" style="19" customWidth="1"/>
    <col min="5124" max="5124" width="11.33203125" style="19" customWidth="1"/>
    <col min="5125" max="5125" width="17.5" style="19" customWidth="1"/>
    <col min="5126" max="5126" width="14.5" style="19" customWidth="1"/>
    <col min="5127" max="5127" width="13.5" style="19" customWidth="1"/>
    <col min="5128" max="5128" width="16.1640625" style="19" customWidth="1"/>
    <col min="5129" max="5376" width="9.1640625" style="19"/>
    <col min="5377" max="5377" width="29.1640625" style="19" customWidth="1"/>
    <col min="5378" max="5378" width="18.33203125" style="19" customWidth="1"/>
    <col min="5379" max="5379" width="12.1640625" style="19" customWidth="1"/>
    <col min="5380" max="5380" width="11.33203125" style="19" customWidth="1"/>
    <col min="5381" max="5381" width="17.5" style="19" customWidth="1"/>
    <col min="5382" max="5382" width="14.5" style="19" customWidth="1"/>
    <col min="5383" max="5383" width="13.5" style="19" customWidth="1"/>
    <col min="5384" max="5384" width="16.1640625" style="19" customWidth="1"/>
    <col min="5385" max="5632" width="9.1640625" style="19"/>
    <col min="5633" max="5633" width="29.1640625" style="19" customWidth="1"/>
    <col min="5634" max="5634" width="18.33203125" style="19" customWidth="1"/>
    <col min="5635" max="5635" width="12.1640625" style="19" customWidth="1"/>
    <col min="5636" max="5636" width="11.33203125" style="19" customWidth="1"/>
    <col min="5637" max="5637" width="17.5" style="19" customWidth="1"/>
    <col min="5638" max="5638" width="14.5" style="19" customWidth="1"/>
    <col min="5639" max="5639" width="13.5" style="19" customWidth="1"/>
    <col min="5640" max="5640" width="16.1640625" style="19" customWidth="1"/>
    <col min="5641" max="5888" width="9.1640625" style="19"/>
    <col min="5889" max="5889" width="29.1640625" style="19" customWidth="1"/>
    <col min="5890" max="5890" width="18.33203125" style="19" customWidth="1"/>
    <col min="5891" max="5891" width="12.1640625" style="19" customWidth="1"/>
    <col min="5892" max="5892" width="11.33203125" style="19" customWidth="1"/>
    <col min="5893" max="5893" width="17.5" style="19" customWidth="1"/>
    <col min="5894" max="5894" width="14.5" style="19" customWidth="1"/>
    <col min="5895" max="5895" width="13.5" style="19" customWidth="1"/>
    <col min="5896" max="5896" width="16.1640625" style="19" customWidth="1"/>
    <col min="5897" max="6144" width="9.1640625" style="19"/>
    <col min="6145" max="6145" width="29.1640625" style="19" customWidth="1"/>
    <col min="6146" max="6146" width="18.33203125" style="19" customWidth="1"/>
    <col min="6147" max="6147" width="12.1640625" style="19" customWidth="1"/>
    <col min="6148" max="6148" width="11.33203125" style="19" customWidth="1"/>
    <col min="6149" max="6149" width="17.5" style="19" customWidth="1"/>
    <col min="6150" max="6150" width="14.5" style="19" customWidth="1"/>
    <col min="6151" max="6151" width="13.5" style="19" customWidth="1"/>
    <col min="6152" max="6152" width="16.1640625" style="19" customWidth="1"/>
    <col min="6153" max="6400" width="9.1640625" style="19"/>
    <col min="6401" max="6401" width="29.1640625" style="19" customWidth="1"/>
    <col min="6402" max="6402" width="18.33203125" style="19" customWidth="1"/>
    <col min="6403" max="6403" width="12.1640625" style="19" customWidth="1"/>
    <col min="6404" max="6404" width="11.33203125" style="19" customWidth="1"/>
    <col min="6405" max="6405" width="17.5" style="19" customWidth="1"/>
    <col min="6406" max="6406" width="14.5" style="19" customWidth="1"/>
    <col min="6407" max="6407" width="13.5" style="19" customWidth="1"/>
    <col min="6408" max="6408" width="16.1640625" style="19" customWidth="1"/>
    <col min="6409" max="6656" width="9.1640625" style="19"/>
    <col min="6657" max="6657" width="29.1640625" style="19" customWidth="1"/>
    <col min="6658" max="6658" width="18.33203125" style="19" customWidth="1"/>
    <col min="6659" max="6659" width="12.1640625" style="19" customWidth="1"/>
    <col min="6660" max="6660" width="11.33203125" style="19" customWidth="1"/>
    <col min="6661" max="6661" width="17.5" style="19" customWidth="1"/>
    <col min="6662" max="6662" width="14.5" style="19" customWidth="1"/>
    <col min="6663" max="6663" width="13.5" style="19" customWidth="1"/>
    <col min="6664" max="6664" width="16.1640625" style="19" customWidth="1"/>
    <col min="6665" max="6912" width="9.1640625" style="19"/>
    <col min="6913" max="6913" width="29.1640625" style="19" customWidth="1"/>
    <col min="6914" max="6914" width="18.33203125" style="19" customWidth="1"/>
    <col min="6915" max="6915" width="12.1640625" style="19" customWidth="1"/>
    <col min="6916" max="6916" width="11.33203125" style="19" customWidth="1"/>
    <col min="6917" max="6917" width="17.5" style="19" customWidth="1"/>
    <col min="6918" max="6918" width="14.5" style="19" customWidth="1"/>
    <col min="6919" max="6919" width="13.5" style="19" customWidth="1"/>
    <col min="6920" max="6920" width="16.1640625" style="19" customWidth="1"/>
    <col min="6921" max="7168" width="9.1640625" style="19"/>
    <col min="7169" max="7169" width="29.1640625" style="19" customWidth="1"/>
    <col min="7170" max="7170" width="18.33203125" style="19" customWidth="1"/>
    <col min="7171" max="7171" width="12.1640625" style="19" customWidth="1"/>
    <col min="7172" max="7172" width="11.33203125" style="19" customWidth="1"/>
    <col min="7173" max="7173" width="17.5" style="19" customWidth="1"/>
    <col min="7174" max="7174" width="14.5" style="19" customWidth="1"/>
    <col min="7175" max="7175" width="13.5" style="19" customWidth="1"/>
    <col min="7176" max="7176" width="16.1640625" style="19" customWidth="1"/>
    <col min="7177" max="7424" width="9.1640625" style="19"/>
    <col min="7425" max="7425" width="29.1640625" style="19" customWidth="1"/>
    <col min="7426" max="7426" width="18.33203125" style="19" customWidth="1"/>
    <col min="7427" max="7427" width="12.1640625" style="19" customWidth="1"/>
    <col min="7428" max="7428" width="11.33203125" style="19" customWidth="1"/>
    <col min="7429" max="7429" width="17.5" style="19" customWidth="1"/>
    <col min="7430" max="7430" width="14.5" style="19" customWidth="1"/>
    <col min="7431" max="7431" width="13.5" style="19" customWidth="1"/>
    <col min="7432" max="7432" width="16.1640625" style="19" customWidth="1"/>
    <col min="7433" max="7680" width="9.1640625" style="19"/>
    <col min="7681" max="7681" width="29.1640625" style="19" customWidth="1"/>
    <col min="7682" max="7682" width="18.33203125" style="19" customWidth="1"/>
    <col min="7683" max="7683" width="12.1640625" style="19" customWidth="1"/>
    <col min="7684" max="7684" width="11.33203125" style="19" customWidth="1"/>
    <col min="7685" max="7685" width="17.5" style="19" customWidth="1"/>
    <col min="7686" max="7686" width="14.5" style="19" customWidth="1"/>
    <col min="7687" max="7687" width="13.5" style="19" customWidth="1"/>
    <col min="7688" max="7688" width="16.1640625" style="19" customWidth="1"/>
    <col min="7689" max="7936" width="9.1640625" style="19"/>
    <col min="7937" max="7937" width="29.1640625" style="19" customWidth="1"/>
    <col min="7938" max="7938" width="18.33203125" style="19" customWidth="1"/>
    <col min="7939" max="7939" width="12.1640625" style="19" customWidth="1"/>
    <col min="7940" max="7940" width="11.33203125" style="19" customWidth="1"/>
    <col min="7941" max="7941" width="17.5" style="19" customWidth="1"/>
    <col min="7942" max="7942" width="14.5" style="19" customWidth="1"/>
    <col min="7943" max="7943" width="13.5" style="19" customWidth="1"/>
    <col min="7944" max="7944" width="16.1640625" style="19" customWidth="1"/>
    <col min="7945" max="8192" width="9.1640625" style="19"/>
    <col min="8193" max="8193" width="29.1640625" style="19" customWidth="1"/>
    <col min="8194" max="8194" width="18.33203125" style="19" customWidth="1"/>
    <col min="8195" max="8195" width="12.1640625" style="19" customWidth="1"/>
    <col min="8196" max="8196" width="11.33203125" style="19" customWidth="1"/>
    <col min="8197" max="8197" width="17.5" style="19" customWidth="1"/>
    <col min="8198" max="8198" width="14.5" style="19" customWidth="1"/>
    <col min="8199" max="8199" width="13.5" style="19" customWidth="1"/>
    <col min="8200" max="8200" width="16.1640625" style="19" customWidth="1"/>
    <col min="8201" max="8448" width="9.1640625" style="19"/>
    <col min="8449" max="8449" width="29.1640625" style="19" customWidth="1"/>
    <col min="8450" max="8450" width="18.33203125" style="19" customWidth="1"/>
    <col min="8451" max="8451" width="12.1640625" style="19" customWidth="1"/>
    <col min="8452" max="8452" width="11.33203125" style="19" customWidth="1"/>
    <col min="8453" max="8453" width="17.5" style="19" customWidth="1"/>
    <col min="8454" max="8454" width="14.5" style="19" customWidth="1"/>
    <col min="8455" max="8455" width="13.5" style="19" customWidth="1"/>
    <col min="8456" max="8456" width="16.1640625" style="19" customWidth="1"/>
    <col min="8457" max="8704" width="9.1640625" style="19"/>
    <col min="8705" max="8705" width="29.1640625" style="19" customWidth="1"/>
    <col min="8706" max="8706" width="18.33203125" style="19" customWidth="1"/>
    <col min="8707" max="8707" width="12.1640625" style="19" customWidth="1"/>
    <col min="8708" max="8708" width="11.33203125" style="19" customWidth="1"/>
    <col min="8709" max="8709" width="17.5" style="19" customWidth="1"/>
    <col min="8710" max="8710" width="14.5" style="19" customWidth="1"/>
    <col min="8711" max="8711" width="13.5" style="19" customWidth="1"/>
    <col min="8712" max="8712" width="16.1640625" style="19" customWidth="1"/>
    <col min="8713" max="8960" width="9.1640625" style="19"/>
    <col min="8961" max="8961" width="29.1640625" style="19" customWidth="1"/>
    <col min="8962" max="8962" width="18.33203125" style="19" customWidth="1"/>
    <col min="8963" max="8963" width="12.1640625" style="19" customWidth="1"/>
    <col min="8964" max="8964" width="11.33203125" style="19" customWidth="1"/>
    <col min="8965" max="8965" width="17.5" style="19" customWidth="1"/>
    <col min="8966" max="8966" width="14.5" style="19" customWidth="1"/>
    <col min="8967" max="8967" width="13.5" style="19" customWidth="1"/>
    <col min="8968" max="8968" width="16.1640625" style="19" customWidth="1"/>
    <col min="8969" max="9216" width="9.1640625" style="19"/>
    <col min="9217" max="9217" width="29.1640625" style="19" customWidth="1"/>
    <col min="9218" max="9218" width="18.33203125" style="19" customWidth="1"/>
    <col min="9219" max="9219" width="12.1640625" style="19" customWidth="1"/>
    <col min="9220" max="9220" width="11.33203125" style="19" customWidth="1"/>
    <col min="9221" max="9221" width="17.5" style="19" customWidth="1"/>
    <col min="9222" max="9222" width="14.5" style="19" customWidth="1"/>
    <col min="9223" max="9223" width="13.5" style="19" customWidth="1"/>
    <col min="9224" max="9224" width="16.1640625" style="19" customWidth="1"/>
    <col min="9225" max="9472" width="9.1640625" style="19"/>
    <col min="9473" max="9473" width="29.1640625" style="19" customWidth="1"/>
    <col min="9474" max="9474" width="18.33203125" style="19" customWidth="1"/>
    <col min="9475" max="9475" width="12.1640625" style="19" customWidth="1"/>
    <col min="9476" max="9476" width="11.33203125" style="19" customWidth="1"/>
    <col min="9477" max="9477" width="17.5" style="19" customWidth="1"/>
    <col min="9478" max="9478" width="14.5" style="19" customWidth="1"/>
    <col min="9479" max="9479" width="13.5" style="19" customWidth="1"/>
    <col min="9480" max="9480" width="16.1640625" style="19" customWidth="1"/>
    <col min="9481" max="9728" width="9.1640625" style="19"/>
    <col min="9729" max="9729" width="29.1640625" style="19" customWidth="1"/>
    <col min="9730" max="9730" width="18.33203125" style="19" customWidth="1"/>
    <col min="9731" max="9731" width="12.1640625" style="19" customWidth="1"/>
    <col min="9732" max="9732" width="11.33203125" style="19" customWidth="1"/>
    <col min="9733" max="9733" width="17.5" style="19" customWidth="1"/>
    <col min="9734" max="9734" width="14.5" style="19" customWidth="1"/>
    <col min="9735" max="9735" width="13.5" style="19" customWidth="1"/>
    <col min="9736" max="9736" width="16.1640625" style="19" customWidth="1"/>
    <col min="9737" max="9984" width="9.1640625" style="19"/>
    <col min="9985" max="9985" width="29.1640625" style="19" customWidth="1"/>
    <col min="9986" max="9986" width="18.33203125" style="19" customWidth="1"/>
    <col min="9987" max="9987" width="12.1640625" style="19" customWidth="1"/>
    <col min="9988" max="9988" width="11.33203125" style="19" customWidth="1"/>
    <col min="9989" max="9989" width="17.5" style="19" customWidth="1"/>
    <col min="9990" max="9990" width="14.5" style="19" customWidth="1"/>
    <col min="9991" max="9991" width="13.5" style="19" customWidth="1"/>
    <col min="9992" max="9992" width="16.1640625" style="19" customWidth="1"/>
    <col min="9993" max="10240" width="9.1640625" style="19"/>
    <col min="10241" max="10241" width="29.1640625" style="19" customWidth="1"/>
    <col min="10242" max="10242" width="18.33203125" style="19" customWidth="1"/>
    <col min="10243" max="10243" width="12.1640625" style="19" customWidth="1"/>
    <col min="10244" max="10244" width="11.33203125" style="19" customWidth="1"/>
    <col min="10245" max="10245" width="17.5" style="19" customWidth="1"/>
    <col min="10246" max="10246" width="14.5" style="19" customWidth="1"/>
    <col min="10247" max="10247" width="13.5" style="19" customWidth="1"/>
    <col min="10248" max="10248" width="16.1640625" style="19" customWidth="1"/>
    <col min="10249" max="10496" width="9.1640625" style="19"/>
    <col min="10497" max="10497" width="29.1640625" style="19" customWidth="1"/>
    <col min="10498" max="10498" width="18.33203125" style="19" customWidth="1"/>
    <col min="10499" max="10499" width="12.1640625" style="19" customWidth="1"/>
    <col min="10500" max="10500" width="11.33203125" style="19" customWidth="1"/>
    <col min="10501" max="10501" width="17.5" style="19" customWidth="1"/>
    <col min="10502" max="10502" width="14.5" style="19" customWidth="1"/>
    <col min="10503" max="10503" width="13.5" style="19" customWidth="1"/>
    <col min="10504" max="10504" width="16.1640625" style="19" customWidth="1"/>
    <col min="10505" max="10752" width="9.1640625" style="19"/>
    <col min="10753" max="10753" width="29.1640625" style="19" customWidth="1"/>
    <col min="10754" max="10754" width="18.33203125" style="19" customWidth="1"/>
    <col min="10755" max="10755" width="12.1640625" style="19" customWidth="1"/>
    <col min="10756" max="10756" width="11.33203125" style="19" customWidth="1"/>
    <col min="10757" max="10757" width="17.5" style="19" customWidth="1"/>
    <col min="10758" max="10758" width="14.5" style="19" customWidth="1"/>
    <col min="10759" max="10759" width="13.5" style="19" customWidth="1"/>
    <col min="10760" max="10760" width="16.1640625" style="19" customWidth="1"/>
    <col min="10761" max="11008" width="9.1640625" style="19"/>
    <col min="11009" max="11009" width="29.1640625" style="19" customWidth="1"/>
    <col min="11010" max="11010" width="18.33203125" style="19" customWidth="1"/>
    <col min="11011" max="11011" width="12.1640625" style="19" customWidth="1"/>
    <col min="11012" max="11012" width="11.33203125" style="19" customWidth="1"/>
    <col min="11013" max="11013" width="17.5" style="19" customWidth="1"/>
    <col min="11014" max="11014" width="14.5" style="19" customWidth="1"/>
    <col min="11015" max="11015" width="13.5" style="19" customWidth="1"/>
    <col min="11016" max="11016" width="16.1640625" style="19" customWidth="1"/>
    <col min="11017" max="11264" width="9.1640625" style="19"/>
    <col min="11265" max="11265" width="29.1640625" style="19" customWidth="1"/>
    <col min="11266" max="11266" width="18.33203125" style="19" customWidth="1"/>
    <col min="11267" max="11267" width="12.1640625" style="19" customWidth="1"/>
    <col min="11268" max="11268" width="11.33203125" style="19" customWidth="1"/>
    <col min="11269" max="11269" width="17.5" style="19" customWidth="1"/>
    <col min="11270" max="11270" width="14.5" style="19" customWidth="1"/>
    <col min="11271" max="11271" width="13.5" style="19" customWidth="1"/>
    <col min="11272" max="11272" width="16.1640625" style="19" customWidth="1"/>
    <col min="11273" max="11520" width="9.1640625" style="19"/>
    <col min="11521" max="11521" width="29.1640625" style="19" customWidth="1"/>
    <col min="11522" max="11522" width="18.33203125" style="19" customWidth="1"/>
    <col min="11523" max="11523" width="12.1640625" style="19" customWidth="1"/>
    <col min="11524" max="11524" width="11.33203125" style="19" customWidth="1"/>
    <col min="11525" max="11525" width="17.5" style="19" customWidth="1"/>
    <col min="11526" max="11526" width="14.5" style="19" customWidth="1"/>
    <col min="11527" max="11527" width="13.5" style="19" customWidth="1"/>
    <col min="11528" max="11528" width="16.1640625" style="19" customWidth="1"/>
    <col min="11529" max="11776" width="9.1640625" style="19"/>
    <col min="11777" max="11777" width="29.1640625" style="19" customWidth="1"/>
    <col min="11778" max="11778" width="18.33203125" style="19" customWidth="1"/>
    <col min="11779" max="11779" width="12.1640625" style="19" customWidth="1"/>
    <col min="11780" max="11780" width="11.33203125" style="19" customWidth="1"/>
    <col min="11781" max="11781" width="17.5" style="19" customWidth="1"/>
    <col min="11782" max="11782" width="14.5" style="19" customWidth="1"/>
    <col min="11783" max="11783" width="13.5" style="19" customWidth="1"/>
    <col min="11784" max="11784" width="16.1640625" style="19" customWidth="1"/>
    <col min="11785" max="12032" width="9.1640625" style="19"/>
    <col min="12033" max="12033" width="29.1640625" style="19" customWidth="1"/>
    <col min="12034" max="12034" width="18.33203125" style="19" customWidth="1"/>
    <col min="12035" max="12035" width="12.1640625" style="19" customWidth="1"/>
    <col min="12036" max="12036" width="11.33203125" style="19" customWidth="1"/>
    <col min="12037" max="12037" width="17.5" style="19" customWidth="1"/>
    <col min="12038" max="12038" width="14.5" style="19" customWidth="1"/>
    <col min="12039" max="12039" width="13.5" style="19" customWidth="1"/>
    <col min="12040" max="12040" width="16.1640625" style="19" customWidth="1"/>
    <col min="12041" max="12288" width="9.1640625" style="19"/>
    <col min="12289" max="12289" width="29.1640625" style="19" customWidth="1"/>
    <col min="12290" max="12290" width="18.33203125" style="19" customWidth="1"/>
    <col min="12291" max="12291" width="12.1640625" style="19" customWidth="1"/>
    <col min="12292" max="12292" width="11.33203125" style="19" customWidth="1"/>
    <col min="12293" max="12293" width="17.5" style="19" customWidth="1"/>
    <col min="12294" max="12294" width="14.5" style="19" customWidth="1"/>
    <col min="12295" max="12295" width="13.5" style="19" customWidth="1"/>
    <col min="12296" max="12296" width="16.1640625" style="19" customWidth="1"/>
    <col min="12297" max="12544" width="9.1640625" style="19"/>
    <col min="12545" max="12545" width="29.1640625" style="19" customWidth="1"/>
    <col min="12546" max="12546" width="18.33203125" style="19" customWidth="1"/>
    <col min="12547" max="12547" width="12.1640625" style="19" customWidth="1"/>
    <col min="12548" max="12548" width="11.33203125" style="19" customWidth="1"/>
    <col min="12549" max="12549" width="17.5" style="19" customWidth="1"/>
    <col min="12550" max="12550" width="14.5" style="19" customWidth="1"/>
    <col min="12551" max="12551" width="13.5" style="19" customWidth="1"/>
    <col min="12552" max="12552" width="16.1640625" style="19" customWidth="1"/>
    <col min="12553" max="12800" width="9.1640625" style="19"/>
    <col min="12801" max="12801" width="29.1640625" style="19" customWidth="1"/>
    <col min="12802" max="12802" width="18.33203125" style="19" customWidth="1"/>
    <col min="12803" max="12803" width="12.1640625" style="19" customWidth="1"/>
    <col min="12804" max="12804" width="11.33203125" style="19" customWidth="1"/>
    <col min="12805" max="12805" width="17.5" style="19" customWidth="1"/>
    <col min="12806" max="12806" width="14.5" style="19" customWidth="1"/>
    <col min="12807" max="12807" width="13.5" style="19" customWidth="1"/>
    <col min="12808" max="12808" width="16.1640625" style="19" customWidth="1"/>
    <col min="12809" max="13056" width="9.1640625" style="19"/>
    <col min="13057" max="13057" width="29.1640625" style="19" customWidth="1"/>
    <col min="13058" max="13058" width="18.33203125" style="19" customWidth="1"/>
    <col min="13059" max="13059" width="12.1640625" style="19" customWidth="1"/>
    <col min="13060" max="13060" width="11.33203125" style="19" customWidth="1"/>
    <col min="13061" max="13061" width="17.5" style="19" customWidth="1"/>
    <col min="13062" max="13062" width="14.5" style="19" customWidth="1"/>
    <col min="13063" max="13063" width="13.5" style="19" customWidth="1"/>
    <col min="13064" max="13064" width="16.1640625" style="19" customWidth="1"/>
    <col min="13065" max="13312" width="9.1640625" style="19"/>
    <col min="13313" max="13313" width="29.1640625" style="19" customWidth="1"/>
    <col min="13314" max="13314" width="18.33203125" style="19" customWidth="1"/>
    <col min="13315" max="13315" width="12.1640625" style="19" customWidth="1"/>
    <col min="13316" max="13316" width="11.33203125" style="19" customWidth="1"/>
    <col min="13317" max="13317" width="17.5" style="19" customWidth="1"/>
    <col min="13318" max="13318" width="14.5" style="19" customWidth="1"/>
    <col min="13319" max="13319" width="13.5" style="19" customWidth="1"/>
    <col min="13320" max="13320" width="16.1640625" style="19" customWidth="1"/>
    <col min="13321" max="13568" width="9.1640625" style="19"/>
    <col min="13569" max="13569" width="29.1640625" style="19" customWidth="1"/>
    <col min="13570" max="13570" width="18.33203125" style="19" customWidth="1"/>
    <col min="13571" max="13571" width="12.1640625" style="19" customWidth="1"/>
    <col min="13572" max="13572" width="11.33203125" style="19" customWidth="1"/>
    <col min="13573" max="13573" width="17.5" style="19" customWidth="1"/>
    <col min="13574" max="13574" width="14.5" style="19" customWidth="1"/>
    <col min="13575" max="13575" width="13.5" style="19" customWidth="1"/>
    <col min="13576" max="13576" width="16.1640625" style="19" customWidth="1"/>
    <col min="13577" max="13824" width="9.1640625" style="19"/>
    <col min="13825" max="13825" width="29.1640625" style="19" customWidth="1"/>
    <col min="13826" max="13826" width="18.33203125" style="19" customWidth="1"/>
    <col min="13827" max="13827" width="12.1640625" style="19" customWidth="1"/>
    <col min="13828" max="13828" width="11.33203125" style="19" customWidth="1"/>
    <col min="13829" max="13829" width="17.5" style="19" customWidth="1"/>
    <col min="13830" max="13830" width="14.5" style="19" customWidth="1"/>
    <col min="13831" max="13831" width="13.5" style="19" customWidth="1"/>
    <col min="13832" max="13832" width="16.1640625" style="19" customWidth="1"/>
    <col min="13833" max="14080" width="9.1640625" style="19"/>
    <col min="14081" max="14081" width="29.1640625" style="19" customWidth="1"/>
    <col min="14082" max="14082" width="18.33203125" style="19" customWidth="1"/>
    <col min="14083" max="14083" width="12.1640625" style="19" customWidth="1"/>
    <col min="14084" max="14084" width="11.33203125" style="19" customWidth="1"/>
    <col min="14085" max="14085" width="17.5" style="19" customWidth="1"/>
    <col min="14086" max="14086" width="14.5" style="19" customWidth="1"/>
    <col min="14087" max="14087" width="13.5" style="19" customWidth="1"/>
    <col min="14088" max="14088" width="16.1640625" style="19" customWidth="1"/>
    <col min="14089" max="14336" width="9.1640625" style="19"/>
    <col min="14337" max="14337" width="29.1640625" style="19" customWidth="1"/>
    <col min="14338" max="14338" width="18.33203125" style="19" customWidth="1"/>
    <col min="14339" max="14339" width="12.1640625" style="19" customWidth="1"/>
    <col min="14340" max="14340" width="11.33203125" style="19" customWidth="1"/>
    <col min="14341" max="14341" width="17.5" style="19" customWidth="1"/>
    <col min="14342" max="14342" width="14.5" style="19" customWidth="1"/>
    <col min="14343" max="14343" width="13.5" style="19" customWidth="1"/>
    <col min="14344" max="14344" width="16.1640625" style="19" customWidth="1"/>
    <col min="14345" max="14592" width="9.1640625" style="19"/>
    <col min="14593" max="14593" width="29.1640625" style="19" customWidth="1"/>
    <col min="14594" max="14594" width="18.33203125" style="19" customWidth="1"/>
    <col min="14595" max="14595" width="12.1640625" style="19" customWidth="1"/>
    <col min="14596" max="14596" width="11.33203125" style="19" customWidth="1"/>
    <col min="14597" max="14597" width="17.5" style="19" customWidth="1"/>
    <col min="14598" max="14598" width="14.5" style="19" customWidth="1"/>
    <col min="14599" max="14599" width="13.5" style="19" customWidth="1"/>
    <col min="14600" max="14600" width="16.1640625" style="19" customWidth="1"/>
    <col min="14601" max="14848" width="9.1640625" style="19"/>
    <col min="14849" max="14849" width="29.1640625" style="19" customWidth="1"/>
    <col min="14850" max="14850" width="18.33203125" style="19" customWidth="1"/>
    <col min="14851" max="14851" width="12.1640625" style="19" customWidth="1"/>
    <col min="14852" max="14852" width="11.33203125" style="19" customWidth="1"/>
    <col min="14853" max="14853" width="17.5" style="19" customWidth="1"/>
    <col min="14854" max="14854" width="14.5" style="19" customWidth="1"/>
    <col min="14855" max="14855" width="13.5" style="19" customWidth="1"/>
    <col min="14856" max="14856" width="16.1640625" style="19" customWidth="1"/>
    <col min="14857" max="15104" width="9.1640625" style="19"/>
    <col min="15105" max="15105" width="29.1640625" style="19" customWidth="1"/>
    <col min="15106" max="15106" width="18.33203125" style="19" customWidth="1"/>
    <col min="15107" max="15107" width="12.1640625" style="19" customWidth="1"/>
    <col min="15108" max="15108" width="11.33203125" style="19" customWidth="1"/>
    <col min="15109" max="15109" width="17.5" style="19" customWidth="1"/>
    <col min="15110" max="15110" width="14.5" style="19" customWidth="1"/>
    <col min="15111" max="15111" width="13.5" style="19" customWidth="1"/>
    <col min="15112" max="15112" width="16.1640625" style="19" customWidth="1"/>
    <col min="15113" max="15360" width="9.1640625" style="19"/>
    <col min="15361" max="15361" width="29.1640625" style="19" customWidth="1"/>
    <col min="15362" max="15362" width="18.33203125" style="19" customWidth="1"/>
    <col min="15363" max="15363" width="12.1640625" style="19" customWidth="1"/>
    <col min="15364" max="15364" width="11.33203125" style="19" customWidth="1"/>
    <col min="15365" max="15365" width="17.5" style="19" customWidth="1"/>
    <col min="15366" max="15366" width="14.5" style="19" customWidth="1"/>
    <col min="15367" max="15367" width="13.5" style="19" customWidth="1"/>
    <col min="15368" max="15368" width="16.1640625" style="19" customWidth="1"/>
    <col min="15369" max="15616" width="9.1640625" style="19"/>
    <col min="15617" max="15617" width="29.1640625" style="19" customWidth="1"/>
    <col min="15618" max="15618" width="18.33203125" style="19" customWidth="1"/>
    <col min="15619" max="15619" width="12.1640625" style="19" customWidth="1"/>
    <col min="15620" max="15620" width="11.33203125" style="19" customWidth="1"/>
    <col min="15621" max="15621" width="17.5" style="19" customWidth="1"/>
    <col min="15622" max="15622" width="14.5" style="19" customWidth="1"/>
    <col min="15623" max="15623" width="13.5" style="19" customWidth="1"/>
    <col min="15624" max="15624" width="16.1640625" style="19" customWidth="1"/>
    <col min="15625" max="15872" width="9.1640625" style="19"/>
    <col min="15873" max="15873" width="29.1640625" style="19" customWidth="1"/>
    <col min="15874" max="15874" width="18.33203125" style="19" customWidth="1"/>
    <col min="15875" max="15875" width="12.1640625" style="19" customWidth="1"/>
    <col min="15876" max="15876" width="11.33203125" style="19" customWidth="1"/>
    <col min="15877" max="15877" width="17.5" style="19" customWidth="1"/>
    <col min="15878" max="15878" width="14.5" style="19" customWidth="1"/>
    <col min="15879" max="15879" width="13.5" style="19" customWidth="1"/>
    <col min="15880" max="15880" width="16.1640625" style="19" customWidth="1"/>
    <col min="15881" max="16128" width="9.1640625" style="19"/>
    <col min="16129" max="16129" width="29.1640625" style="19" customWidth="1"/>
    <col min="16130" max="16130" width="18.33203125" style="19" customWidth="1"/>
    <col min="16131" max="16131" width="12.1640625" style="19" customWidth="1"/>
    <col min="16132" max="16132" width="11.33203125" style="19" customWidth="1"/>
    <col min="16133" max="16133" width="17.5" style="19" customWidth="1"/>
    <col min="16134" max="16134" width="14.5" style="19" customWidth="1"/>
    <col min="16135" max="16135" width="13.5" style="19" customWidth="1"/>
    <col min="16136" max="16136" width="16.1640625" style="19" customWidth="1"/>
    <col min="16137" max="16384" width="9.1640625" style="19"/>
  </cols>
  <sheetData>
    <row r="1" spans="1:10" hidden="1" x14ac:dyDescent="0.2">
      <c r="A1" s="16"/>
      <c r="B1" s="17"/>
      <c r="C1" s="17"/>
      <c r="D1" s="17"/>
      <c r="E1" s="17"/>
      <c r="F1" s="17"/>
      <c r="G1" s="17"/>
      <c r="H1" s="18"/>
    </row>
    <row r="2" spans="1:10" s="183" customFormat="1" ht="60.75" customHeight="1" x14ac:dyDescent="0.2">
      <c r="A2" s="180" t="s">
        <v>144</v>
      </c>
      <c r="B2" s="181"/>
      <c r="C2" s="181"/>
      <c r="D2" s="181"/>
      <c r="E2" s="181"/>
      <c r="F2" s="181"/>
      <c r="G2" s="181"/>
      <c r="H2" s="182"/>
      <c r="I2" s="272"/>
      <c r="J2" s="272"/>
    </row>
    <row r="3" spans="1:10" s="183" customFormat="1" ht="15" customHeight="1" thickBot="1" x14ac:dyDescent="0.25">
      <c r="A3" s="184"/>
      <c r="B3" s="185"/>
      <c r="C3" s="185"/>
      <c r="D3" s="185"/>
      <c r="E3" s="185"/>
      <c r="F3" s="185"/>
      <c r="G3" s="185"/>
      <c r="H3" s="186"/>
      <c r="I3" s="272"/>
      <c r="J3" s="272"/>
    </row>
    <row r="4" spans="1:10" s="20" customFormat="1" ht="18" x14ac:dyDescent="0.2">
      <c r="A4" s="104" t="s">
        <v>58</v>
      </c>
      <c r="B4" s="105"/>
      <c r="C4" s="105"/>
      <c r="D4" s="105"/>
      <c r="E4" s="105"/>
      <c r="F4" s="105"/>
      <c r="G4" s="105"/>
      <c r="H4" s="106"/>
    </row>
    <row r="5" spans="1:10" s="20" customFormat="1" ht="15" x14ac:dyDescent="0.2">
      <c r="A5" s="107" t="s">
        <v>155</v>
      </c>
      <c r="B5" s="108"/>
      <c r="C5" s="108"/>
      <c r="D5" s="108"/>
      <c r="E5" s="108"/>
      <c r="F5" s="108"/>
      <c r="G5" s="108"/>
      <c r="H5" s="109"/>
    </row>
    <row r="6" spans="1:10" ht="15.75" customHeight="1" thickBot="1" x14ac:dyDescent="0.25">
      <c r="A6" s="110" t="s">
        <v>108</v>
      </c>
      <c r="B6" s="111"/>
      <c r="C6" s="111"/>
      <c r="D6" s="111"/>
      <c r="E6" s="111"/>
      <c r="F6" s="111"/>
      <c r="G6" s="111"/>
      <c r="H6" s="112"/>
    </row>
    <row r="7" spans="1:10" ht="13.5" thickBot="1" x14ac:dyDescent="0.25">
      <c r="A7" s="113" t="s">
        <v>0</v>
      </c>
      <c r="B7" s="114"/>
      <c r="C7" s="114"/>
      <c r="D7" s="114"/>
      <c r="E7" s="114"/>
      <c r="F7" s="114"/>
      <c r="G7" s="21" t="s">
        <v>59</v>
      </c>
      <c r="H7" s="22">
        <v>0.29930000000000001</v>
      </c>
    </row>
    <row r="8" spans="1:10" s="24" customFormat="1" x14ac:dyDescent="0.2">
      <c r="A8" s="115" t="s">
        <v>60</v>
      </c>
      <c r="B8" s="116"/>
      <c r="C8" s="116"/>
      <c r="D8" s="116"/>
      <c r="E8" s="116"/>
      <c r="F8" s="116"/>
      <c r="G8" s="116"/>
      <c r="H8" s="117"/>
      <c r="I8" s="23"/>
    </row>
    <row r="9" spans="1:10" s="24" customFormat="1" ht="12.75" customHeight="1" x14ac:dyDescent="0.2">
      <c r="A9" s="25" t="s">
        <v>61</v>
      </c>
      <c r="B9" s="26" t="s">
        <v>62</v>
      </c>
      <c r="C9" s="118"/>
      <c r="D9" s="120" t="s">
        <v>156</v>
      </c>
      <c r="E9" s="120"/>
      <c r="F9" s="120"/>
      <c r="G9" s="120"/>
      <c r="H9" s="121"/>
    </row>
    <row r="10" spans="1:10" s="24" customFormat="1" ht="11.25" x14ac:dyDescent="0.2">
      <c r="A10" s="25" t="s">
        <v>63</v>
      </c>
      <c r="B10" s="27" t="str">
        <f>PLANILHA!C12</f>
        <v>ED-50152</v>
      </c>
      <c r="C10" s="119"/>
      <c r="D10" s="122"/>
      <c r="E10" s="122"/>
      <c r="F10" s="122"/>
      <c r="G10" s="122"/>
      <c r="H10" s="123"/>
    </row>
    <row r="11" spans="1:10" s="24" customFormat="1" ht="11.25" x14ac:dyDescent="0.2">
      <c r="A11" s="94" t="s">
        <v>64</v>
      </c>
      <c r="B11" s="95"/>
      <c r="C11" s="28"/>
      <c r="D11" s="98" t="s">
        <v>65</v>
      </c>
      <c r="E11" s="98" t="s">
        <v>66</v>
      </c>
      <c r="F11" s="100"/>
      <c r="G11" s="98" t="s">
        <v>67</v>
      </c>
      <c r="H11" s="102" t="s">
        <v>68</v>
      </c>
    </row>
    <row r="12" spans="1:10" s="24" customFormat="1" ht="11.25" x14ac:dyDescent="0.2">
      <c r="A12" s="96"/>
      <c r="B12" s="97"/>
      <c r="C12" s="29"/>
      <c r="D12" s="99"/>
      <c r="E12" s="99"/>
      <c r="F12" s="101"/>
      <c r="G12" s="99"/>
      <c r="H12" s="103"/>
    </row>
    <row r="13" spans="1:10" s="24" customFormat="1" ht="11.25" x14ac:dyDescent="0.2">
      <c r="A13" s="124"/>
      <c r="B13" s="125"/>
      <c r="C13" s="30"/>
      <c r="D13" s="31">
        <v>3</v>
      </c>
      <c r="E13" s="31">
        <v>1.5</v>
      </c>
      <c r="F13" s="31"/>
      <c r="G13" s="31">
        <f>D13*E13</f>
        <v>4.5</v>
      </c>
      <c r="H13" s="32">
        <v>1</v>
      </c>
    </row>
    <row r="14" spans="1:10" s="24" customFormat="1" ht="11.25" x14ac:dyDescent="0.2">
      <c r="A14" s="126" t="s">
        <v>69</v>
      </c>
      <c r="B14" s="127"/>
      <c r="C14" s="127"/>
      <c r="D14" s="127"/>
      <c r="E14" s="127"/>
      <c r="F14" s="128"/>
      <c r="G14" s="33">
        <f>SUM(G13)</f>
        <v>4.5</v>
      </c>
      <c r="H14" s="34">
        <v>1</v>
      </c>
    </row>
    <row r="15" spans="1:10" s="24" customFormat="1" ht="10.5" customHeight="1" x14ac:dyDescent="0.2">
      <c r="A15" s="129"/>
      <c r="B15" s="130"/>
      <c r="C15" s="130"/>
      <c r="D15" s="130"/>
      <c r="E15" s="130"/>
      <c r="F15" s="130"/>
      <c r="G15" s="130"/>
      <c r="H15" s="131"/>
    </row>
    <row r="16" spans="1:10" s="24" customFormat="1" ht="11.25" customHeight="1" x14ac:dyDescent="0.2">
      <c r="A16" s="115" t="s">
        <v>70</v>
      </c>
      <c r="B16" s="116"/>
      <c r="C16" s="116"/>
      <c r="D16" s="116"/>
      <c r="E16" s="116"/>
      <c r="F16" s="116"/>
      <c r="G16" s="116"/>
      <c r="H16" s="117"/>
    </row>
    <row r="17" spans="1:8" s="24" customFormat="1" ht="11.25" x14ac:dyDescent="0.2">
      <c r="A17" s="35" t="s">
        <v>61</v>
      </c>
      <c r="B17" s="26" t="str">
        <f>'[1]Planilha - SEINFRA'!A18</f>
        <v>2.1</v>
      </c>
      <c r="C17" s="36"/>
      <c r="D17" s="132" t="s">
        <v>71</v>
      </c>
      <c r="E17" s="273"/>
      <c r="F17" s="273"/>
      <c r="G17" s="273"/>
      <c r="H17" s="133"/>
    </row>
    <row r="18" spans="1:8" s="24" customFormat="1" ht="11.25" x14ac:dyDescent="0.2">
      <c r="A18" s="25" t="s">
        <v>63</v>
      </c>
      <c r="B18" s="53" t="str">
        <f>PLANILHA!C14</f>
        <v>ED-50275</v>
      </c>
      <c r="C18" s="37"/>
      <c r="D18" s="134"/>
      <c r="E18" s="135"/>
      <c r="F18" s="135"/>
      <c r="G18" s="135"/>
      <c r="H18" s="136"/>
    </row>
    <row r="19" spans="1:8" s="24" customFormat="1" ht="11.25" x14ac:dyDescent="0.2">
      <c r="A19" s="94" t="s">
        <v>64</v>
      </c>
      <c r="B19" s="95"/>
      <c r="C19" s="28"/>
      <c r="D19" s="98" t="s">
        <v>65</v>
      </c>
      <c r="E19" s="98" t="s">
        <v>72</v>
      </c>
      <c r="F19" s="98" t="s">
        <v>73</v>
      </c>
      <c r="G19" s="100" t="s">
        <v>74</v>
      </c>
      <c r="H19" s="137" t="s">
        <v>75</v>
      </c>
    </row>
    <row r="20" spans="1:8" s="24" customFormat="1" ht="11.25" x14ac:dyDescent="0.2">
      <c r="A20" s="96"/>
      <c r="B20" s="97"/>
      <c r="C20" s="29"/>
      <c r="D20" s="99"/>
      <c r="E20" s="99"/>
      <c r="F20" s="99"/>
      <c r="G20" s="101"/>
      <c r="H20" s="138"/>
    </row>
    <row r="21" spans="1:8" s="24" customFormat="1" ht="11.25" x14ac:dyDescent="0.2">
      <c r="A21" s="139" t="s">
        <v>107</v>
      </c>
      <c r="B21" s="140"/>
      <c r="C21" s="38" t="s">
        <v>77</v>
      </c>
      <c r="D21" s="31">
        <v>6666.66</v>
      </c>
      <c r="E21" s="31">
        <v>5.8</v>
      </c>
      <c r="F21" s="31">
        <v>1</v>
      </c>
      <c r="G21" s="80">
        <f>D21/20</f>
        <v>333.33299999999997</v>
      </c>
      <c r="H21" s="39">
        <v>50</v>
      </c>
    </row>
    <row r="22" spans="1:8" s="24" customFormat="1" ht="11.25" x14ac:dyDescent="0.2">
      <c r="A22" s="126" t="s">
        <v>69</v>
      </c>
      <c r="B22" s="127"/>
      <c r="C22" s="127"/>
      <c r="D22" s="127"/>
      <c r="E22" s="127"/>
      <c r="F22" s="127"/>
      <c r="G22" s="128"/>
      <c r="H22" s="40">
        <f>ROUND(SUM(H21:H21),2)</f>
        <v>50</v>
      </c>
    </row>
    <row r="23" spans="1:8" s="24" customFormat="1" ht="11.25" x14ac:dyDescent="0.2">
      <c r="A23" s="129"/>
      <c r="B23" s="130"/>
      <c r="C23" s="130"/>
      <c r="D23" s="130"/>
      <c r="E23" s="130"/>
      <c r="F23" s="130"/>
      <c r="G23" s="130"/>
      <c r="H23" s="131"/>
    </row>
    <row r="24" spans="1:8" s="24" customFormat="1" ht="11.25" customHeight="1" x14ac:dyDescent="0.2">
      <c r="A24" s="25" t="s">
        <v>61</v>
      </c>
      <c r="B24" s="41" t="str">
        <f>'[1]Planilha - SEINFRA'!A19</f>
        <v>2.2</v>
      </c>
      <c r="C24" s="42"/>
      <c r="D24" s="141" t="s">
        <v>19</v>
      </c>
      <c r="E24" s="142"/>
      <c r="F24" s="142"/>
      <c r="G24" s="142"/>
      <c r="H24" s="143"/>
    </row>
    <row r="25" spans="1:8" s="24" customFormat="1" ht="12" customHeight="1" x14ac:dyDescent="0.2">
      <c r="A25" s="25" t="s">
        <v>63</v>
      </c>
      <c r="B25" t="str">
        <f>PLANILHA!C15</f>
        <v>ED-51105</v>
      </c>
      <c r="C25" s="37"/>
      <c r="D25" s="134"/>
      <c r="E25" s="135"/>
      <c r="F25" s="135"/>
      <c r="G25" s="135"/>
      <c r="H25" s="136"/>
    </row>
    <row r="26" spans="1:8" s="24" customFormat="1" ht="11.25" x14ac:dyDescent="0.2">
      <c r="A26" s="144" t="s">
        <v>78</v>
      </c>
      <c r="B26" s="145"/>
      <c r="C26" s="148" t="s">
        <v>79</v>
      </c>
      <c r="D26" s="98" t="s">
        <v>65</v>
      </c>
      <c r="E26" s="98" t="s">
        <v>72</v>
      </c>
      <c r="F26" s="98" t="s">
        <v>80</v>
      </c>
      <c r="G26" s="98" t="s">
        <v>73</v>
      </c>
      <c r="H26" s="102" t="s">
        <v>81</v>
      </c>
    </row>
    <row r="27" spans="1:8" s="24" customFormat="1" ht="11.25" x14ac:dyDescent="0.2">
      <c r="A27" s="146"/>
      <c r="B27" s="147"/>
      <c r="C27" s="149"/>
      <c r="D27" s="99"/>
      <c r="E27" s="99"/>
      <c r="F27" s="99"/>
      <c r="G27" s="99"/>
      <c r="H27" s="103"/>
    </row>
    <row r="28" spans="1:8" s="24" customFormat="1" ht="15" customHeight="1" x14ac:dyDescent="0.2">
      <c r="A28" s="152" t="str">
        <f>A21</f>
        <v>RUA DIVERSAS</v>
      </c>
      <c r="B28" s="153"/>
      <c r="C28" s="38" t="s">
        <v>77</v>
      </c>
      <c r="D28" s="43">
        <v>6666.67</v>
      </c>
      <c r="E28" s="43">
        <v>6.6</v>
      </c>
      <c r="F28" s="31">
        <v>0.15</v>
      </c>
      <c r="G28" s="31">
        <v>1</v>
      </c>
      <c r="H28" s="39">
        <f>ROUND(D28*E28*F28*G28,2)</f>
        <v>6600</v>
      </c>
    </row>
    <row r="29" spans="1:8" s="24" customFormat="1" ht="11.25" x14ac:dyDescent="0.2">
      <c r="A29" s="126" t="s">
        <v>69</v>
      </c>
      <c r="B29" s="127"/>
      <c r="C29" s="127"/>
      <c r="D29" s="127"/>
      <c r="E29" s="127"/>
      <c r="F29" s="127"/>
      <c r="G29" s="128"/>
      <c r="H29" s="40">
        <f>ROUND(SUM(H28:H28),2)</f>
        <v>6600</v>
      </c>
    </row>
    <row r="30" spans="1:8" s="44" customFormat="1" ht="11.25" customHeight="1" x14ac:dyDescent="0.2">
      <c r="A30" s="154"/>
      <c r="B30" s="155"/>
      <c r="C30" s="155"/>
      <c r="D30" s="155"/>
      <c r="E30" s="155"/>
      <c r="F30" s="155"/>
      <c r="G30" s="155"/>
      <c r="H30" s="156"/>
    </row>
    <row r="31" spans="1:8" s="24" customFormat="1" ht="11.25" x14ac:dyDescent="0.2">
      <c r="A31" s="25" t="s">
        <v>61</v>
      </c>
      <c r="B31" s="41" t="str">
        <f>'[1]Planilha - SEINFRA'!A20</f>
        <v>2.3</v>
      </c>
      <c r="C31" s="42"/>
      <c r="D31" s="141" t="s">
        <v>82</v>
      </c>
      <c r="E31" s="120"/>
      <c r="F31" s="120"/>
      <c r="G31" s="120"/>
      <c r="H31" s="121"/>
    </row>
    <row r="32" spans="1:8" s="24" customFormat="1" ht="11.25" customHeight="1" x14ac:dyDescent="0.2">
      <c r="A32" s="25" t="s">
        <v>63</v>
      </c>
      <c r="B32" t="str">
        <f>PLANILHA!C17</f>
        <v>RO-41081</v>
      </c>
      <c r="C32" s="37"/>
      <c r="D32" s="157"/>
      <c r="E32" s="122"/>
      <c r="F32" s="122"/>
      <c r="G32" s="122"/>
      <c r="H32" s="123"/>
    </row>
    <row r="33" spans="1:8" s="24" customFormat="1" ht="11.25" x14ac:dyDescent="0.2">
      <c r="A33" s="144" t="s">
        <v>78</v>
      </c>
      <c r="B33" s="145"/>
      <c r="C33" s="78"/>
      <c r="D33" s="150" t="s">
        <v>81</v>
      </c>
      <c r="E33" s="150" t="s">
        <v>83</v>
      </c>
      <c r="F33" s="98" t="s">
        <v>73</v>
      </c>
      <c r="G33" s="100"/>
      <c r="H33" s="102" t="s">
        <v>84</v>
      </c>
    </row>
    <row r="34" spans="1:8" s="24" customFormat="1" ht="11.25" x14ac:dyDescent="0.2">
      <c r="A34" s="146"/>
      <c r="B34" s="147"/>
      <c r="C34" s="79"/>
      <c r="D34" s="151"/>
      <c r="E34" s="151"/>
      <c r="F34" s="99"/>
      <c r="G34" s="101"/>
      <c r="H34" s="103"/>
    </row>
    <row r="35" spans="1:8" s="24" customFormat="1" ht="11.25" x14ac:dyDescent="0.2">
      <c r="A35" s="158" t="str">
        <f>A28</f>
        <v>RUA DIVERSAS</v>
      </c>
      <c r="B35" s="159"/>
      <c r="C35" s="31"/>
      <c r="D35" s="31">
        <f>H29</f>
        <v>6600</v>
      </c>
      <c r="E35" s="45">
        <v>1</v>
      </c>
      <c r="F35" s="31">
        <v>1</v>
      </c>
      <c r="G35" s="31"/>
      <c r="H35" s="84">
        <f>ROUND(D35*E35*F35,2)</f>
        <v>6600</v>
      </c>
    </row>
    <row r="36" spans="1:8" s="24" customFormat="1" ht="11.25" x14ac:dyDescent="0.2">
      <c r="A36" s="126" t="s">
        <v>69</v>
      </c>
      <c r="B36" s="127"/>
      <c r="C36" s="127"/>
      <c r="D36" s="127"/>
      <c r="E36" s="127"/>
      <c r="F36" s="127"/>
      <c r="G36" s="128"/>
      <c r="H36" s="40">
        <f>ROUND(SUM(H35:H35),2)</f>
        <v>6600</v>
      </c>
    </row>
    <row r="37" spans="1:8" s="44" customFormat="1" ht="11.25" customHeight="1" x14ac:dyDescent="0.2">
      <c r="A37" s="46"/>
      <c r="B37" s="274"/>
      <c r="C37" s="274"/>
      <c r="D37" s="274"/>
      <c r="E37" s="274"/>
      <c r="F37" s="274"/>
      <c r="G37" s="274"/>
      <c r="H37" s="47"/>
    </row>
    <row r="38" spans="1:8" s="24" customFormat="1" ht="11.25" customHeight="1" x14ac:dyDescent="0.2">
      <c r="A38" s="25" t="s">
        <v>61</v>
      </c>
      <c r="B38" s="41" t="str">
        <f>'[1]Planilha - SEINFRA'!A21</f>
        <v>2.4</v>
      </c>
      <c r="C38" s="42"/>
      <c r="D38" s="160" t="s">
        <v>85</v>
      </c>
      <c r="E38" s="161"/>
      <c r="F38" s="161"/>
      <c r="G38" s="161"/>
      <c r="H38" s="162"/>
    </row>
    <row r="39" spans="1:8" s="24" customFormat="1" x14ac:dyDescent="0.2">
      <c r="A39" s="25" t="s">
        <v>63</v>
      </c>
      <c r="B39" t="str">
        <f>PLANILHA!C17</f>
        <v>RO-41081</v>
      </c>
      <c r="C39" s="37"/>
      <c r="D39" s="163"/>
      <c r="E39" s="164"/>
      <c r="F39" s="164"/>
      <c r="G39" s="164"/>
      <c r="H39" s="165"/>
    </row>
    <row r="40" spans="1:8" s="24" customFormat="1" ht="11.25" customHeight="1" x14ac:dyDescent="0.2">
      <c r="A40" s="144" t="s">
        <v>78</v>
      </c>
      <c r="B40" s="145"/>
      <c r="C40" s="78"/>
      <c r="D40" s="98" t="s">
        <v>65</v>
      </c>
      <c r="E40" s="98" t="s">
        <v>72</v>
      </c>
      <c r="F40" s="98" t="s">
        <v>73</v>
      </c>
      <c r="G40" s="166"/>
      <c r="H40" s="168" t="s">
        <v>86</v>
      </c>
    </row>
    <row r="41" spans="1:8" s="24" customFormat="1" ht="11.25" x14ac:dyDescent="0.2">
      <c r="A41" s="146"/>
      <c r="B41" s="147"/>
      <c r="C41" s="79"/>
      <c r="D41" s="99"/>
      <c r="E41" s="99"/>
      <c r="F41" s="99"/>
      <c r="G41" s="167"/>
      <c r="H41" s="169"/>
    </row>
    <row r="42" spans="1:8" s="24" customFormat="1" ht="11.25" x14ac:dyDescent="0.2">
      <c r="A42" s="152" t="str">
        <f>A35</f>
        <v>RUA DIVERSAS</v>
      </c>
      <c r="B42" s="153"/>
      <c r="C42" s="38" t="s">
        <v>77</v>
      </c>
      <c r="D42" s="43">
        <f>D28</f>
        <v>6666.67</v>
      </c>
      <c r="E42" s="43">
        <f>E28</f>
        <v>6.6</v>
      </c>
      <c r="F42" s="31">
        <v>1</v>
      </c>
      <c r="G42" s="80"/>
      <c r="H42" s="39">
        <f>ROUND(D42*E42,2)</f>
        <v>44000.02</v>
      </c>
    </row>
    <row r="43" spans="1:8" s="24" customFormat="1" ht="11.25" x14ac:dyDescent="0.2">
      <c r="A43" s="126" t="s">
        <v>69</v>
      </c>
      <c r="B43" s="127"/>
      <c r="C43" s="127"/>
      <c r="D43" s="127"/>
      <c r="E43" s="127"/>
      <c r="F43" s="127"/>
      <c r="G43" s="128"/>
      <c r="H43" s="40">
        <f>ROUND(SUM(H42:H42),2)</f>
        <v>44000.02</v>
      </c>
    </row>
    <row r="44" spans="1:8" s="44" customFormat="1" ht="11.25" customHeight="1" x14ac:dyDescent="0.2">
      <c r="A44" s="46"/>
      <c r="B44" s="274"/>
      <c r="C44" s="274"/>
      <c r="D44" s="274"/>
      <c r="E44" s="274"/>
      <c r="F44" s="274"/>
      <c r="G44" s="274"/>
      <c r="H44" s="47"/>
    </row>
    <row r="45" spans="1:8" s="24" customFormat="1" ht="11.25" x14ac:dyDescent="0.2">
      <c r="A45" s="25" t="s">
        <v>61</v>
      </c>
      <c r="B45" s="41" t="str">
        <f>'[1]Planilha - SEINFRA'!A22</f>
        <v>2.5</v>
      </c>
      <c r="C45" s="41"/>
      <c r="D45" s="170" t="s">
        <v>87</v>
      </c>
      <c r="E45" s="170"/>
      <c r="F45" s="170"/>
      <c r="G45" s="170"/>
      <c r="H45" s="171"/>
    </row>
    <row r="46" spans="1:8" s="24" customFormat="1" ht="11.25" customHeight="1" x14ac:dyDescent="0.2">
      <c r="A46" s="25" t="s">
        <v>63</v>
      </c>
      <c r="B46" s="53" t="str">
        <f>PLANILHA!C18</f>
        <v>RO-41352</v>
      </c>
      <c r="C46" s="48"/>
      <c r="D46" s="170"/>
      <c r="E46" s="170"/>
      <c r="F46" s="170"/>
      <c r="G46" s="170"/>
      <c r="H46" s="171"/>
    </row>
    <row r="47" spans="1:8" s="24" customFormat="1" ht="11.25" x14ac:dyDescent="0.2">
      <c r="A47" s="172" t="s">
        <v>78</v>
      </c>
      <c r="B47" s="173"/>
      <c r="C47" s="148"/>
      <c r="D47" s="174" t="s">
        <v>81</v>
      </c>
      <c r="E47" s="150" t="s">
        <v>83</v>
      </c>
      <c r="F47" s="98" t="s">
        <v>80</v>
      </c>
      <c r="G47" s="98" t="s">
        <v>73</v>
      </c>
      <c r="H47" s="175" t="s">
        <v>84</v>
      </c>
    </row>
    <row r="48" spans="1:8" s="24" customFormat="1" ht="11.25" x14ac:dyDescent="0.2">
      <c r="A48" s="172"/>
      <c r="B48" s="173"/>
      <c r="C48" s="149"/>
      <c r="D48" s="174"/>
      <c r="E48" s="151"/>
      <c r="F48" s="99"/>
      <c r="G48" s="99"/>
      <c r="H48" s="175"/>
    </row>
    <row r="49" spans="1:8" s="24" customFormat="1" ht="11.25" x14ac:dyDescent="0.2">
      <c r="A49" s="158" t="str">
        <f>A35</f>
        <v>RUA DIVERSAS</v>
      </c>
      <c r="B49" s="159"/>
      <c r="C49" s="31"/>
      <c r="D49" s="31">
        <f>H29</f>
        <v>6600</v>
      </c>
      <c r="E49" s="45">
        <v>92</v>
      </c>
      <c r="F49" s="31"/>
      <c r="G49" s="31"/>
      <c r="H49" s="39">
        <f>ROUND(D49*E49,2)</f>
        <v>607200</v>
      </c>
    </row>
    <row r="50" spans="1:8" s="24" customFormat="1" ht="11.25" x14ac:dyDescent="0.2">
      <c r="A50" s="126" t="s">
        <v>69</v>
      </c>
      <c r="B50" s="127"/>
      <c r="C50" s="127"/>
      <c r="D50" s="127"/>
      <c r="E50" s="127"/>
      <c r="F50" s="127"/>
      <c r="G50" s="128"/>
      <c r="H50" s="40">
        <f>ROUND(SUM(H49:H49),2)</f>
        <v>607200</v>
      </c>
    </row>
    <row r="51" spans="1:8" s="44" customFormat="1" ht="11.25" customHeight="1" x14ac:dyDescent="0.2">
      <c r="A51" s="46"/>
      <c r="B51" s="274"/>
      <c r="C51" s="274"/>
      <c r="D51" s="274"/>
      <c r="E51" s="275"/>
      <c r="F51" s="274"/>
      <c r="G51" s="274"/>
      <c r="H51" s="47"/>
    </row>
    <row r="52" spans="1:8" s="24" customFormat="1" ht="12.75" customHeight="1" x14ac:dyDescent="0.2">
      <c r="A52" s="25" t="s">
        <v>61</v>
      </c>
      <c r="B52" s="41" t="str">
        <f>'[1]Planilha - SEINFRA'!A23</f>
        <v>2.6</v>
      </c>
      <c r="C52" s="42"/>
      <c r="D52" s="141" t="s">
        <v>109</v>
      </c>
      <c r="E52" s="120"/>
      <c r="F52" s="120"/>
      <c r="G52" s="120"/>
      <c r="H52" s="121"/>
    </row>
    <row r="53" spans="1:8" s="24" customFormat="1" x14ac:dyDescent="0.2">
      <c r="A53" s="25" t="s">
        <v>63</v>
      </c>
      <c r="B53" t="str">
        <f>PLANILHA!C19</f>
        <v>RO-43836</v>
      </c>
      <c r="C53" s="37"/>
      <c r="D53" s="157"/>
      <c r="E53" s="122"/>
      <c r="F53" s="122"/>
      <c r="G53" s="122"/>
      <c r="H53" s="123"/>
    </row>
    <row r="54" spans="1:8" s="24" customFormat="1" ht="11.25" customHeight="1" x14ac:dyDescent="0.2">
      <c r="A54" s="144" t="s">
        <v>78</v>
      </c>
      <c r="B54" s="145"/>
      <c r="C54" s="78"/>
      <c r="D54" s="98" t="s">
        <v>65</v>
      </c>
      <c r="E54" s="98" t="s">
        <v>72</v>
      </c>
      <c r="F54" s="98" t="s">
        <v>80</v>
      </c>
      <c r="G54" s="98" t="s">
        <v>73</v>
      </c>
      <c r="H54" s="168" t="s">
        <v>81</v>
      </c>
    </row>
    <row r="55" spans="1:8" s="24" customFormat="1" ht="11.25" x14ac:dyDescent="0.2">
      <c r="A55" s="146"/>
      <c r="B55" s="147"/>
      <c r="C55" s="79"/>
      <c r="D55" s="99"/>
      <c r="E55" s="99"/>
      <c r="F55" s="99"/>
      <c r="G55" s="99"/>
      <c r="H55" s="169"/>
    </row>
    <row r="56" spans="1:8" s="24" customFormat="1" ht="11.25" x14ac:dyDescent="0.2">
      <c r="A56" s="152" t="str">
        <f>A42</f>
        <v>RUA DIVERSAS</v>
      </c>
      <c r="B56" s="153"/>
      <c r="C56" s="38" t="s">
        <v>77</v>
      </c>
      <c r="D56" s="31">
        <f>D42</f>
        <v>6666.67</v>
      </c>
      <c r="E56" s="31">
        <f>E42</f>
        <v>6.6</v>
      </c>
      <c r="F56" s="31">
        <v>0.15</v>
      </c>
      <c r="G56" s="31">
        <v>1</v>
      </c>
      <c r="H56" s="84">
        <f>ROUND(D56*E56*F56,2)</f>
        <v>6600</v>
      </c>
    </row>
    <row r="57" spans="1:8" s="24" customFormat="1" ht="11.25" x14ac:dyDescent="0.2">
      <c r="A57" s="126" t="s">
        <v>69</v>
      </c>
      <c r="B57" s="127"/>
      <c r="C57" s="127"/>
      <c r="D57" s="127"/>
      <c r="E57" s="127"/>
      <c r="F57" s="127"/>
      <c r="G57" s="128"/>
      <c r="H57" s="40">
        <f>ROUND(SUM(H56:H56),2)</f>
        <v>6600</v>
      </c>
    </row>
    <row r="58" spans="1:8" s="24" customFormat="1" ht="11.25" x14ac:dyDescent="0.2">
      <c r="A58" s="129"/>
      <c r="B58" s="130"/>
      <c r="C58" s="130"/>
      <c r="D58" s="130"/>
      <c r="E58" s="130"/>
      <c r="F58" s="130"/>
      <c r="G58" s="130"/>
      <c r="H58" s="131"/>
    </row>
    <row r="59" spans="1:8" s="24" customFormat="1" ht="11.25" x14ac:dyDescent="0.2">
      <c r="A59" s="81"/>
      <c r="B59" s="82"/>
      <c r="C59" s="82"/>
      <c r="D59" s="82"/>
      <c r="E59" s="82"/>
      <c r="F59" s="82"/>
      <c r="G59" s="82"/>
      <c r="H59" s="83"/>
    </row>
    <row r="60" spans="1:8" s="24" customFormat="1" ht="12" x14ac:dyDescent="0.2">
      <c r="A60" s="115" t="s">
        <v>88</v>
      </c>
      <c r="B60" s="116"/>
      <c r="C60" s="116"/>
      <c r="D60" s="116"/>
      <c r="E60" s="116"/>
      <c r="F60" s="116"/>
      <c r="G60" s="116"/>
      <c r="H60" s="117"/>
    </row>
    <row r="61" spans="1:8" s="24" customFormat="1" ht="12.75" customHeight="1" x14ac:dyDescent="0.2">
      <c r="A61" s="25" t="s">
        <v>61</v>
      </c>
      <c r="B61" s="49" t="str">
        <f>'[1]Planilha - SEINFRA'!A26</f>
        <v>3.1</v>
      </c>
      <c r="C61" s="42"/>
      <c r="D61" s="176" t="s">
        <v>89</v>
      </c>
      <c r="E61" s="142"/>
      <c r="F61" s="142"/>
      <c r="G61" s="142"/>
      <c r="H61" s="143"/>
    </row>
    <row r="62" spans="1:8" s="24" customFormat="1" ht="12" customHeight="1" x14ac:dyDescent="0.2">
      <c r="A62" s="25" t="s">
        <v>63</v>
      </c>
      <c r="B62" t="str">
        <f>PLANILHA!C21</f>
        <v>RO-51228</v>
      </c>
      <c r="C62" s="37"/>
      <c r="D62" s="134"/>
      <c r="E62" s="135"/>
      <c r="F62" s="135"/>
      <c r="G62" s="135"/>
      <c r="H62" s="136"/>
    </row>
    <row r="63" spans="1:8" s="24" customFormat="1" ht="11.25" customHeight="1" x14ac:dyDescent="0.2">
      <c r="A63" s="144" t="s">
        <v>78</v>
      </c>
      <c r="B63" s="145"/>
      <c r="C63" s="78"/>
      <c r="D63" s="98" t="s">
        <v>65</v>
      </c>
      <c r="E63" s="98" t="s">
        <v>72</v>
      </c>
      <c r="F63" s="98" t="s">
        <v>73</v>
      </c>
      <c r="G63" s="177"/>
      <c r="H63" s="168" t="s">
        <v>90</v>
      </c>
    </row>
    <row r="64" spans="1:8" s="24" customFormat="1" ht="11.25" x14ac:dyDescent="0.2">
      <c r="A64" s="146"/>
      <c r="B64" s="147"/>
      <c r="C64" s="79"/>
      <c r="D64" s="99"/>
      <c r="E64" s="99"/>
      <c r="F64" s="99"/>
      <c r="G64" s="178"/>
      <c r="H64" s="169"/>
    </row>
    <row r="65" spans="1:8" s="24" customFormat="1" ht="11.25" x14ac:dyDescent="0.2">
      <c r="A65" s="152" t="s">
        <v>107</v>
      </c>
      <c r="B65" s="153"/>
      <c r="C65" s="38" t="s">
        <v>77</v>
      </c>
      <c r="D65" s="31">
        <f>D56</f>
        <v>6666.67</v>
      </c>
      <c r="E65" s="31">
        <f>E56</f>
        <v>6.6</v>
      </c>
      <c r="F65" s="31">
        <f>G56</f>
        <v>1</v>
      </c>
      <c r="G65" s="31"/>
      <c r="H65" s="39">
        <f>ROUND(D65*E65,2)</f>
        <v>44000.02</v>
      </c>
    </row>
    <row r="66" spans="1:8" s="24" customFormat="1" ht="11.25" x14ac:dyDescent="0.2">
      <c r="A66" s="126" t="s">
        <v>69</v>
      </c>
      <c r="B66" s="127"/>
      <c r="C66" s="127"/>
      <c r="D66" s="127"/>
      <c r="E66" s="127"/>
      <c r="F66" s="127"/>
      <c r="G66" s="128"/>
      <c r="H66" s="40">
        <f>ROUND(SUM(H65:H65),2)</f>
        <v>44000.02</v>
      </c>
    </row>
    <row r="67" spans="1:8" s="44" customFormat="1" ht="11.25" customHeight="1" x14ac:dyDescent="0.2">
      <c r="A67" s="46"/>
      <c r="B67" s="274"/>
      <c r="C67" s="274"/>
      <c r="D67" s="274"/>
      <c r="E67" s="274"/>
      <c r="F67" s="274"/>
      <c r="G67" s="274"/>
      <c r="H67" s="47"/>
    </row>
    <row r="68" spans="1:8" s="24" customFormat="1" ht="11.25" x14ac:dyDescent="0.2">
      <c r="A68" s="25" t="s">
        <v>61</v>
      </c>
      <c r="B68" s="49" t="str">
        <f>'[1]Planilha - SEINFRA'!A27</f>
        <v>3.2</v>
      </c>
      <c r="C68" s="42"/>
      <c r="D68" s="176" t="s">
        <v>91</v>
      </c>
      <c r="E68" s="142"/>
      <c r="F68" s="142"/>
      <c r="G68" s="142"/>
      <c r="H68" s="143"/>
    </row>
    <row r="69" spans="1:8" s="24" customFormat="1" ht="27" customHeight="1" x14ac:dyDescent="0.2">
      <c r="A69" s="25" t="s">
        <v>63</v>
      </c>
      <c r="B69" t="str">
        <f>PLANILHA!C22</f>
        <v>RO-41376</v>
      </c>
      <c r="C69" s="37"/>
      <c r="D69" s="134"/>
      <c r="E69" s="135"/>
      <c r="F69" s="135"/>
      <c r="G69" s="135"/>
      <c r="H69" s="136"/>
    </row>
    <row r="70" spans="1:8" s="24" customFormat="1" ht="11.25" x14ac:dyDescent="0.2">
      <c r="A70" s="144" t="s">
        <v>78</v>
      </c>
      <c r="B70" s="145"/>
      <c r="C70" s="78"/>
      <c r="D70" s="98" t="s">
        <v>92</v>
      </c>
      <c r="E70" s="98"/>
      <c r="F70" s="100" t="s">
        <v>93</v>
      </c>
      <c r="G70" s="150" t="s">
        <v>83</v>
      </c>
      <c r="H70" s="168" t="s">
        <v>94</v>
      </c>
    </row>
    <row r="71" spans="1:8" s="24" customFormat="1" ht="12.75" customHeight="1" x14ac:dyDescent="0.2">
      <c r="A71" s="146"/>
      <c r="B71" s="147"/>
      <c r="C71" s="79"/>
      <c r="D71" s="99"/>
      <c r="E71" s="99"/>
      <c r="F71" s="101"/>
      <c r="G71" s="151"/>
      <c r="H71" s="169"/>
    </row>
    <row r="72" spans="1:8" s="24" customFormat="1" ht="11.25" x14ac:dyDescent="0.2">
      <c r="A72" s="158" t="str">
        <f>A65</f>
        <v>RUA DIVERSAS</v>
      </c>
      <c r="B72" s="159"/>
      <c r="C72" s="31"/>
      <c r="D72" s="31">
        <f>H66</f>
        <v>44000.02</v>
      </c>
      <c r="E72" s="31"/>
      <c r="F72" s="50">
        <v>1.1999999999999999E-3</v>
      </c>
      <c r="G72" s="45">
        <v>598</v>
      </c>
      <c r="H72" s="39">
        <f>ROUND(D72*F72*G72,2)</f>
        <v>31574.41</v>
      </c>
    </row>
    <row r="73" spans="1:8" s="24" customFormat="1" ht="11.25" customHeight="1" x14ac:dyDescent="0.2">
      <c r="A73" s="126" t="s">
        <v>69</v>
      </c>
      <c r="B73" s="127"/>
      <c r="C73" s="127"/>
      <c r="D73" s="127"/>
      <c r="E73" s="127"/>
      <c r="F73" s="127"/>
      <c r="G73" s="128"/>
      <c r="H73" s="40">
        <f>ROUND(SUM(H72:H72),2)</f>
        <v>31574.41</v>
      </c>
    </row>
    <row r="74" spans="1:8" s="44" customFormat="1" ht="11.25" customHeight="1" x14ac:dyDescent="0.2">
      <c r="A74" s="46"/>
      <c r="B74" s="274"/>
      <c r="C74" s="274"/>
      <c r="D74" s="274"/>
      <c r="E74" s="274"/>
      <c r="F74" s="274"/>
      <c r="G74" s="274"/>
      <c r="H74" s="47"/>
    </row>
    <row r="75" spans="1:8" s="24" customFormat="1" ht="11.25" x14ac:dyDescent="0.2">
      <c r="A75" s="25" t="s">
        <v>61</v>
      </c>
      <c r="B75" s="49" t="s">
        <v>37</v>
      </c>
      <c r="C75" s="42"/>
      <c r="D75" s="141" t="s">
        <v>95</v>
      </c>
      <c r="E75" s="120"/>
      <c r="F75" s="120"/>
      <c r="G75" s="120"/>
      <c r="H75" s="121"/>
    </row>
    <row r="76" spans="1:8" s="24" customFormat="1" x14ac:dyDescent="0.2">
      <c r="A76" s="25" t="s">
        <v>63</v>
      </c>
      <c r="B76" t="str">
        <f>PLANILHA!C23</f>
        <v>RO-51229</v>
      </c>
      <c r="C76" s="37"/>
      <c r="D76" s="157"/>
      <c r="E76" s="122"/>
      <c r="F76" s="122"/>
      <c r="G76" s="122"/>
      <c r="H76" s="123"/>
    </row>
    <row r="77" spans="1:8" s="24" customFormat="1" ht="11.25" customHeight="1" x14ac:dyDescent="0.2">
      <c r="A77" s="144" t="s">
        <v>78</v>
      </c>
      <c r="B77" s="145"/>
      <c r="C77" s="78"/>
      <c r="D77" s="98" t="s">
        <v>65</v>
      </c>
      <c r="E77" s="150" t="s">
        <v>96</v>
      </c>
      <c r="F77" s="100" t="s">
        <v>73</v>
      </c>
      <c r="G77" s="177"/>
      <c r="H77" s="168" t="s">
        <v>90</v>
      </c>
    </row>
    <row r="78" spans="1:8" s="24" customFormat="1" ht="11.25" x14ac:dyDescent="0.2">
      <c r="A78" s="146"/>
      <c r="B78" s="147"/>
      <c r="C78" s="79"/>
      <c r="D78" s="99"/>
      <c r="E78" s="151"/>
      <c r="F78" s="101"/>
      <c r="G78" s="178"/>
      <c r="H78" s="169"/>
    </row>
    <row r="79" spans="1:8" s="24" customFormat="1" ht="11.25" x14ac:dyDescent="0.2">
      <c r="A79" s="152" t="str">
        <f>A72</f>
        <v>RUA DIVERSAS</v>
      </c>
      <c r="B79" s="153"/>
      <c r="C79" s="38" t="s">
        <v>77</v>
      </c>
      <c r="D79" s="31">
        <f>D65</f>
        <v>6666.67</v>
      </c>
      <c r="E79" s="31">
        <f>E56-0.9</f>
        <v>5.6999999999999993</v>
      </c>
      <c r="F79" s="31">
        <f>F65</f>
        <v>1</v>
      </c>
      <c r="G79" s="31">
        <f>G65</f>
        <v>0</v>
      </c>
      <c r="H79" s="39">
        <f>ROUND(D79*E79,2)</f>
        <v>38000.019999999997</v>
      </c>
    </row>
    <row r="80" spans="1:8" s="24" customFormat="1" ht="11.25" x14ac:dyDescent="0.2">
      <c r="A80" s="126" t="s">
        <v>69</v>
      </c>
      <c r="B80" s="127"/>
      <c r="C80" s="127"/>
      <c r="D80" s="127"/>
      <c r="E80" s="127"/>
      <c r="F80" s="127"/>
      <c r="G80" s="128"/>
      <c r="H80" s="40">
        <f>ROUND(SUM(H79:H79),2)</f>
        <v>38000.019999999997</v>
      </c>
    </row>
    <row r="81" spans="1:8" s="44" customFormat="1" ht="11.25" hidden="1" customHeight="1" x14ac:dyDescent="0.2">
      <c r="A81" s="46"/>
      <c r="B81" s="274"/>
      <c r="C81" s="274"/>
      <c r="D81" s="274"/>
      <c r="E81" s="274"/>
      <c r="F81" s="274"/>
      <c r="G81" s="274"/>
      <c r="H81" s="47"/>
    </row>
    <row r="82" spans="1:8" s="24" customFormat="1" ht="11.25" x14ac:dyDescent="0.2">
      <c r="A82" s="25" t="s">
        <v>61</v>
      </c>
      <c r="B82" s="49" t="s">
        <v>40</v>
      </c>
      <c r="C82" s="42"/>
      <c r="D82" s="141" t="s">
        <v>97</v>
      </c>
      <c r="E82" s="142"/>
      <c r="F82" s="142"/>
      <c r="G82" s="142"/>
      <c r="H82" s="143"/>
    </row>
    <row r="83" spans="1:8" s="24" customFormat="1" ht="25.5" customHeight="1" x14ac:dyDescent="0.2">
      <c r="A83" s="25" t="s">
        <v>63</v>
      </c>
      <c r="B83" t="str">
        <f>PLANILHA!C24</f>
        <v>RO-41376</v>
      </c>
      <c r="C83" s="37"/>
      <c r="D83" s="134"/>
      <c r="E83" s="135"/>
      <c r="F83" s="135"/>
      <c r="G83" s="135"/>
      <c r="H83" s="136"/>
    </row>
    <row r="84" spans="1:8" s="24" customFormat="1" ht="11.25" customHeight="1" x14ac:dyDescent="0.2">
      <c r="A84" s="144" t="s">
        <v>78</v>
      </c>
      <c r="B84" s="145"/>
      <c r="C84" s="177"/>
      <c r="D84" s="98" t="s">
        <v>92</v>
      </c>
      <c r="E84" s="150"/>
      <c r="F84" s="100" t="s">
        <v>98</v>
      </c>
      <c r="G84" s="150" t="s">
        <v>83</v>
      </c>
      <c r="H84" s="168" t="s">
        <v>94</v>
      </c>
    </row>
    <row r="85" spans="1:8" s="24" customFormat="1" ht="11.25" x14ac:dyDescent="0.2">
      <c r="A85" s="146"/>
      <c r="B85" s="147"/>
      <c r="C85" s="178"/>
      <c r="D85" s="99"/>
      <c r="E85" s="151"/>
      <c r="F85" s="101"/>
      <c r="G85" s="151"/>
      <c r="H85" s="169"/>
    </row>
    <row r="86" spans="1:8" s="24" customFormat="1" ht="11.25" x14ac:dyDescent="0.2">
      <c r="A86" s="158" t="s">
        <v>76</v>
      </c>
      <c r="B86" s="159"/>
      <c r="C86" s="31"/>
      <c r="D86" s="31">
        <f>H80</f>
        <v>38000.019999999997</v>
      </c>
      <c r="E86" s="31"/>
      <c r="F86" s="51">
        <v>5.0000000000000001E-4</v>
      </c>
      <c r="G86" s="45">
        <v>598</v>
      </c>
      <c r="H86" s="39">
        <f>ROUND(D86*F86*G86,2)</f>
        <v>11362.01</v>
      </c>
    </row>
    <row r="87" spans="1:8" s="24" customFormat="1" ht="11.25" x14ac:dyDescent="0.2">
      <c r="A87" s="126" t="s">
        <v>69</v>
      </c>
      <c r="B87" s="127"/>
      <c r="C87" s="127"/>
      <c r="D87" s="127"/>
      <c r="E87" s="127"/>
      <c r="F87" s="127"/>
      <c r="G87" s="128"/>
      <c r="H87" s="40">
        <f>ROUND(SUM(H86:H86),2)</f>
        <v>11362.01</v>
      </c>
    </row>
    <row r="88" spans="1:8" s="44" customFormat="1" ht="11.25" customHeight="1" x14ac:dyDescent="0.2">
      <c r="A88" s="46"/>
      <c r="B88" s="274"/>
      <c r="C88" s="274"/>
      <c r="D88" s="274"/>
      <c r="E88" s="274"/>
      <c r="F88" s="274"/>
      <c r="G88" s="274"/>
      <c r="H88" s="47"/>
    </row>
    <row r="89" spans="1:8" s="24" customFormat="1" ht="11.25" x14ac:dyDescent="0.2">
      <c r="A89" s="25" t="s">
        <v>61</v>
      </c>
      <c r="B89" s="49" t="s">
        <v>42</v>
      </c>
      <c r="C89" s="42"/>
      <c r="D89" s="141" t="s">
        <v>99</v>
      </c>
      <c r="E89" s="142"/>
      <c r="F89" s="142"/>
      <c r="G89" s="142"/>
      <c r="H89" s="143"/>
    </row>
    <row r="90" spans="1:8" s="24" customFormat="1" ht="24.75" customHeight="1" x14ac:dyDescent="0.2">
      <c r="A90" s="25" t="s">
        <v>63</v>
      </c>
      <c r="B90" t="str">
        <f>PLANILHA!C25</f>
        <v>ED-7624</v>
      </c>
      <c r="C90" s="37"/>
      <c r="D90" s="134"/>
      <c r="E90" s="135"/>
      <c r="F90" s="135"/>
      <c r="G90" s="135"/>
      <c r="H90" s="136"/>
    </row>
    <row r="91" spans="1:8" s="24" customFormat="1" ht="11.25" customHeight="1" x14ac:dyDescent="0.2">
      <c r="A91" s="144" t="s">
        <v>78</v>
      </c>
      <c r="B91" s="145"/>
      <c r="C91" s="78"/>
      <c r="D91" s="98" t="s">
        <v>92</v>
      </c>
      <c r="E91" s="150"/>
      <c r="F91" s="98" t="s">
        <v>80</v>
      </c>
      <c r="G91" s="98" t="s">
        <v>73</v>
      </c>
      <c r="H91" s="102" t="s">
        <v>100</v>
      </c>
    </row>
    <row r="92" spans="1:8" s="24" customFormat="1" ht="11.25" x14ac:dyDescent="0.2">
      <c r="A92" s="146"/>
      <c r="B92" s="147"/>
      <c r="C92" s="79"/>
      <c r="D92" s="99"/>
      <c r="E92" s="151"/>
      <c r="F92" s="99"/>
      <c r="G92" s="99"/>
      <c r="H92" s="103"/>
    </row>
    <row r="93" spans="1:8" s="24" customFormat="1" ht="11.25" x14ac:dyDescent="0.2">
      <c r="A93" s="158" t="s">
        <v>76</v>
      </c>
      <c r="B93" s="159"/>
      <c r="C93" s="31"/>
      <c r="D93" s="31">
        <f>D86</f>
        <v>38000.019999999997</v>
      </c>
      <c r="E93" s="31"/>
      <c r="F93" s="31">
        <v>0.03</v>
      </c>
      <c r="G93" s="31">
        <v>1</v>
      </c>
      <c r="H93" s="39">
        <f>ROUND(D93*F93*G93,2)</f>
        <v>1140</v>
      </c>
    </row>
    <row r="94" spans="1:8" s="24" customFormat="1" ht="12.75" customHeight="1" x14ac:dyDescent="0.2">
      <c r="A94" s="126" t="s">
        <v>69</v>
      </c>
      <c r="B94" s="127"/>
      <c r="C94" s="127"/>
      <c r="D94" s="127"/>
      <c r="E94" s="127"/>
      <c r="F94" s="127"/>
      <c r="G94" s="128"/>
      <c r="H94" s="40">
        <f>ROUND(SUM(H93:H93),2)</f>
        <v>1140</v>
      </c>
    </row>
    <row r="95" spans="1:8" s="44" customFormat="1" ht="11.25" customHeight="1" x14ac:dyDescent="0.2">
      <c r="A95" s="46"/>
      <c r="B95" s="274"/>
      <c r="C95" s="274"/>
      <c r="D95" s="274"/>
      <c r="E95" s="274"/>
      <c r="F95" s="274"/>
      <c r="G95" s="274"/>
      <c r="H95" s="47"/>
    </row>
    <row r="96" spans="1:8" s="24" customFormat="1" ht="11.25" customHeight="1" x14ac:dyDescent="0.2">
      <c r="A96" s="25" t="s">
        <v>61</v>
      </c>
      <c r="B96" s="49" t="str">
        <f>'[1]Planilha - SEINFRA'!A31</f>
        <v>3.6</v>
      </c>
      <c r="C96" s="42"/>
      <c r="D96" s="141" t="s">
        <v>101</v>
      </c>
      <c r="E96" s="142"/>
      <c r="F96" s="142"/>
      <c r="G96" s="142"/>
      <c r="H96" s="143"/>
    </row>
    <row r="97" spans="1:10" s="24" customFormat="1" x14ac:dyDescent="0.2">
      <c r="A97" s="25" t="s">
        <v>63</v>
      </c>
      <c r="B97" t="str">
        <f>PLANILHA!C26</f>
        <v>RO-41376</v>
      </c>
      <c r="C97" s="37"/>
      <c r="D97" s="134"/>
      <c r="E97" s="135"/>
      <c r="F97" s="135"/>
      <c r="G97" s="135"/>
      <c r="H97" s="136"/>
    </row>
    <row r="98" spans="1:10" s="24" customFormat="1" ht="11.25" x14ac:dyDescent="0.2">
      <c r="A98" s="144" t="s">
        <v>78</v>
      </c>
      <c r="B98" s="145"/>
      <c r="C98" s="78"/>
      <c r="D98" s="150" t="s">
        <v>100</v>
      </c>
      <c r="E98" s="150" t="s">
        <v>83</v>
      </c>
      <c r="F98" s="98" t="s">
        <v>73</v>
      </c>
      <c r="G98" s="150"/>
      <c r="H98" s="168" t="s">
        <v>102</v>
      </c>
    </row>
    <row r="99" spans="1:10" s="24" customFormat="1" ht="11.25" x14ac:dyDescent="0.2">
      <c r="A99" s="146"/>
      <c r="B99" s="147"/>
      <c r="C99" s="79"/>
      <c r="D99" s="151"/>
      <c r="E99" s="151"/>
      <c r="F99" s="99"/>
      <c r="G99" s="178"/>
      <c r="H99" s="169"/>
    </row>
    <row r="100" spans="1:10" s="24" customFormat="1" ht="11.25" x14ac:dyDescent="0.2">
      <c r="A100" s="124" t="str">
        <f>A93</f>
        <v>RUA SANTA HELENA</v>
      </c>
      <c r="B100" s="125"/>
      <c r="C100" s="30"/>
      <c r="D100" s="31">
        <f>H94</f>
        <v>1140</v>
      </c>
      <c r="E100" s="45">
        <v>92</v>
      </c>
      <c r="F100" s="31">
        <v>1</v>
      </c>
      <c r="G100" s="51"/>
      <c r="H100" s="32">
        <f>ROUND(D100*E100,2)</f>
        <v>104880</v>
      </c>
    </row>
    <row r="101" spans="1:10" s="24" customFormat="1" ht="11.25" x14ac:dyDescent="0.2">
      <c r="A101" s="126" t="s">
        <v>69</v>
      </c>
      <c r="B101" s="127"/>
      <c r="C101" s="127"/>
      <c r="D101" s="127"/>
      <c r="E101" s="127"/>
      <c r="F101" s="127"/>
      <c r="G101" s="128"/>
      <c r="H101" s="40">
        <f>SUM(H100)</f>
        <v>104880</v>
      </c>
    </row>
    <row r="102" spans="1:10" s="44" customFormat="1" ht="11.25" customHeight="1" x14ac:dyDescent="0.2">
      <c r="A102" s="154"/>
      <c r="B102" s="155"/>
      <c r="C102" s="155"/>
      <c r="D102" s="155"/>
      <c r="E102" s="155"/>
      <c r="F102" s="155"/>
      <c r="G102" s="155"/>
      <c r="H102" s="156"/>
    </row>
    <row r="103" spans="1:10" s="24" customFormat="1" ht="12" x14ac:dyDescent="0.2">
      <c r="A103" s="115" t="s">
        <v>103</v>
      </c>
      <c r="B103" s="116"/>
      <c r="C103" s="116"/>
      <c r="D103" s="116"/>
      <c r="E103" s="116"/>
      <c r="F103" s="116"/>
      <c r="G103" s="116"/>
      <c r="H103" s="117"/>
    </row>
    <row r="104" spans="1:10" s="24" customFormat="1" ht="11.25" customHeight="1" x14ac:dyDescent="0.2">
      <c r="A104" s="25" t="s">
        <v>61</v>
      </c>
      <c r="B104" s="49" t="s">
        <v>48</v>
      </c>
      <c r="C104" s="42"/>
      <c r="D104" s="141" t="s">
        <v>104</v>
      </c>
      <c r="E104" s="142"/>
      <c r="F104" s="142"/>
      <c r="G104" s="142"/>
      <c r="H104" s="143"/>
    </row>
    <row r="105" spans="1:10" s="24" customFormat="1" ht="26.25" customHeight="1" x14ac:dyDescent="0.2">
      <c r="A105" s="25" t="s">
        <v>63</v>
      </c>
      <c r="B105" t="str">
        <f>PLANILHA!C29</f>
        <v>ED-48665</v>
      </c>
      <c r="C105" s="37"/>
      <c r="D105" s="134"/>
      <c r="E105" s="135"/>
      <c r="F105" s="135"/>
      <c r="G105" s="135"/>
      <c r="H105" s="136"/>
    </row>
    <row r="106" spans="1:10" s="24" customFormat="1" ht="11.25" customHeight="1" x14ac:dyDescent="0.2">
      <c r="A106" s="144" t="s">
        <v>78</v>
      </c>
      <c r="B106" s="145"/>
      <c r="C106" s="177"/>
      <c r="D106" s="98" t="s">
        <v>65</v>
      </c>
      <c r="E106" s="100" t="s">
        <v>73</v>
      </c>
      <c r="F106" s="100" t="s">
        <v>105</v>
      </c>
      <c r="G106" s="177"/>
      <c r="H106" s="168" t="s">
        <v>106</v>
      </c>
    </row>
    <row r="107" spans="1:10" s="24" customFormat="1" ht="11.25" x14ac:dyDescent="0.2">
      <c r="A107" s="146"/>
      <c r="B107" s="147"/>
      <c r="C107" s="179"/>
      <c r="D107" s="99"/>
      <c r="E107" s="101"/>
      <c r="F107" s="101"/>
      <c r="G107" s="178"/>
      <c r="H107" s="169"/>
    </row>
    <row r="108" spans="1:10" s="24" customFormat="1" ht="11.25" x14ac:dyDescent="0.2">
      <c r="A108" s="152" t="str">
        <f>A93</f>
        <v>RUA SANTA HELENA</v>
      </c>
      <c r="B108" s="153"/>
      <c r="C108" s="38" t="s">
        <v>77</v>
      </c>
      <c r="D108" s="31">
        <v>6666.66</v>
      </c>
      <c r="E108" s="31">
        <v>2</v>
      </c>
      <c r="F108" s="31">
        <f>SUM(7.1+6.91)</f>
        <v>14.01</v>
      </c>
      <c r="G108" s="80"/>
      <c r="H108" s="39">
        <f>ROUND(D108*E108-F108,2)</f>
        <v>13319.31</v>
      </c>
    </row>
    <row r="109" spans="1:10" s="24" customFormat="1" ht="11.25" x14ac:dyDescent="0.2">
      <c r="A109" s="126" t="s">
        <v>69</v>
      </c>
      <c r="B109" s="127"/>
      <c r="C109" s="127"/>
      <c r="D109" s="127"/>
      <c r="E109" s="127"/>
      <c r="F109" s="127"/>
      <c r="G109" s="128"/>
      <c r="H109" s="40">
        <f>ROUND(SUM(H108:H108),2)</f>
        <v>13319.31</v>
      </c>
    </row>
    <row r="110" spans="1:10" s="183" customFormat="1" ht="14.25" customHeight="1" x14ac:dyDescent="0.2">
      <c r="A110" s="238"/>
      <c r="B110" s="220"/>
      <c r="C110" s="220"/>
      <c r="D110" s="220"/>
      <c r="E110" s="220"/>
      <c r="F110" s="220"/>
      <c r="G110" s="220"/>
      <c r="H110" s="276"/>
      <c r="I110" s="239"/>
      <c r="J110" s="239"/>
    </row>
    <row r="111" spans="1:10" s="183" customFormat="1" ht="11.25" customHeight="1" x14ac:dyDescent="0.2">
      <c r="A111" s="241"/>
      <c r="B111" s="222"/>
      <c r="C111" s="222"/>
      <c r="D111" s="222"/>
      <c r="E111" s="222"/>
      <c r="F111" s="222"/>
      <c r="G111" s="222"/>
      <c r="H111" s="260"/>
      <c r="I111" s="239"/>
      <c r="J111" s="239"/>
    </row>
    <row r="112" spans="1:10" s="183" customFormat="1" ht="11.25" customHeight="1" x14ac:dyDescent="0.2">
      <c r="A112" s="241"/>
      <c r="B112" s="229"/>
      <c r="C112" s="229"/>
      <c r="D112" s="222"/>
      <c r="E112" s="223"/>
      <c r="F112" s="223"/>
      <c r="G112" s="224"/>
      <c r="H112" s="260"/>
      <c r="I112" s="239"/>
      <c r="J112" s="239"/>
    </row>
    <row r="113" spans="1:10" s="183" customFormat="1" x14ac:dyDescent="0.2">
      <c r="A113" s="280" t="s">
        <v>148</v>
      </c>
      <c r="B113" s="226"/>
      <c r="C113" s="226"/>
      <c r="D113" s="225"/>
      <c r="E113" s="227" t="s">
        <v>149</v>
      </c>
      <c r="F113" s="227"/>
      <c r="G113" s="228"/>
      <c r="H113" s="277"/>
      <c r="I113" s="239"/>
      <c r="J113" s="239"/>
    </row>
    <row r="114" spans="1:10" s="183" customFormat="1" x14ac:dyDescent="0.2">
      <c r="A114" s="243"/>
      <c r="B114" s="239"/>
      <c r="C114" s="239"/>
      <c r="D114" s="239"/>
      <c r="E114" s="239"/>
      <c r="F114" s="239"/>
      <c r="G114" s="239"/>
      <c r="H114" s="240"/>
      <c r="I114" s="239"/>
      <c r="J114" s="239"/>
    </row>
    <row r="115" spans="1:10" s="183" customFormat="1" x14ac:dyDescent="0.2">
      <c r="A115" s="243"/>
      <c r="B115" s="239"/>
      <c r="C115" s="239"/>
      <c r="D115" s="239"/>
      <c r="E115" s="239"/>
      <c r="F115" s="239"/>
      <c r="G115" s="239"/>
      <c r="H115" s="240"/>
      <c r="I115" s="239"/>
      <c r="J115" s="239"/>
    </row>
    <row r="116" spans="1:10" s="183" customFormat="1" ht="11.25" customHeight="1" x14ac:dyDescent="0.2">
      <c r="A116" s="241"/>
      <c r="B116" s="229"/>
      <c r="C116" s="229"/>
      <c r="D116" s="222"/>
      <c r="E116" s="229"/>
      <c r="F116" s="229"/>
      <c r="G116" s="224"/>
      <c r="H116" s="260"/>
      <c r="I116" s="239"/>
      <c r="J116" s="239"/>
    </row>
    <row r="117" spans="1:10" s="183" customFormat="1" ht="13.5" thickBot="1" x14ac:dyDescent="0.25">
      <c r="A117" s="279" t="s">
        <v>150</v>
      </c>
      <c r="B117" s="245"/>
      <c r="C117" s="245"/>
      <c r="D117" s="245"/>
      <c r="E117" s="247"/>
      <c r="F117" s="247"/>
      <c r="G117" s="248"/>
      <c r="H117" s="278"/>
      <c r="I117" s="239"/>
      <c r="J117" s="239"/>
    </row>
    <row r="118" spans="1:10" x14ac:dyDescent="0.2">
      <c r="A118" s="52"/>
    </row>
    <row r="119" spans="1:10" x14ac:dyDescent="0.2">
      <c r="A119" s="52"/>
    </row>
  </sheetData>
  <mergeCells count="153">
    <mergeCell ref="A2:H3"/>
    <mergeCell ref="B112:C112"/>
    <mergeCell ref="E112:F112"/>
    <mergeCell ref="E113:F113"/>
    <mergeCell ref="B116:C116"/>
    <mergeCell ref="E116:F116"/>
    <mergeCell ref="E117:F117"/>
    <mergeCell ref="A113:C113"/>
    <mergeCell ref="A117:D117"/>
    <mergeCell ref="G106:G107"/>
    <mergeCell ref="H106:H107"/>
    <mergeCell ref="A108:B108"/>
    <mergeCell ref="A109:G109"/>
    <mergeCell ref="A100:B100"/>
    <mergeCell ref="A101:G101"/>
    <mergeCell ref="A102:H102"/>
    <mergeCell ref="A103:H103"/>
    <mergeCell ref="D104:H105"/>
    <mergeCell ref="A106:B107"/>
    <mergeCell ref="C106:C107"/>
    <mergeCell ref="D106:D107"/>
    <mergeCell ref="E106:E107"/>
    <mergeCell ref="F106:F107"/>
    <mergeCell ref="A93:B93"/>
    <mergeCell ref="A94:G94"/>
    <mergeCell ref="D96:H97"/>
    <mergeCell ref="A98:B99"/>
    <mergeCell ref="D98:D99"/>
    <mergeCell ref="E98:E99"/>
    <mergeCell ref="F98:F99"/>
    <mergeCell ref="G98:G99"/>
    <mergeCell ref="H98:H99"/>
    <mergeCell ref="A86:B86"/>
    <mergeCell ref="A87:G87"/>
    <mergeCell ref="D89:H90"/>
    <mergeCell ref="A91:B92"/>
    <mergeCell ref="D91:D92"/>
    <mergeCell ref="E91:E92"/>
    <mergeCell ref="F91:F92"/>
    <mergeCell ref="G91:G92"/>
    <mergeCell ref="H91:H92"/>
    <mergeCell ref="A79:B79"/>
    <mergeCell ref="A80:G80"/>
    <mergeCell ref="D82:H83"/>
    <mergeCell ref="A84:B85"/>
    <mergeCell ref="C84:C85"/>
    <mergeCell ref="D84:D85"/>
    <mergeCell ref="E84:E85"/>
    <mergeCell ref="F84:F85"/>
    <mergeCell ref="G84:G85"/>
    <mergeCell ref="H84:H85"/>
    <mergeCell ref="A72:B72"/>
    <mergeCell ref="A73:G73"/>
    <mergeCell ref="D75:H76"/>
    <mergeCell ref="A77:B78"/>
    <mergeCell ref="D77:D78"/>
    <mergeCell ref="E77:E78"/>
    <mergeCell ref="F77:F78"/>
    <mergeCell ref="G77:G78"/>
    <mergeCell ref="H77:H78"/>
    <mergeCell ref="A65:B65"/>
    <mergeCell ref="A66:G66"/>
    <mergeCell ref="D68:H69"/>
    <mergeCell ref="A70:B71"/>
    <mergeCell ref="D70:D71"/>
    <mergeCell ref="E70:E71"/>
    <mergeCell ref="F70:F71"/>
    <mergeCell ref="G70:G71"/>
    <mergeCell ref="H70:H71"/>
    <mergeCell ref="A56:B56"/>
    <mergeCell ref="A57:G57"/>
    <mergeCell ref="A58:H58"/>
    <mergeCell ref="A60:H60"/>
    <mergeCell ref="D61:H62"/>
    <mergeCell ref="A63:B64"/>
    <mergeCell ref="D63:D64"/>
    <mergeCell ref="E63:E64"/>
    <mergeCell ref="F63:F64"/>
    <mergeCell ref="G63:G64"/>
    <mergeCell ref="H63:H64"/>
    <mergeCell ref="A49:B49"/>
    <mergeCell ref="A50:G50"/>
    <mergeCell ref="D52:H53"/>
    <mergeCell ref="A54:B55"/>
    <mergeCell ref="D54:D55"/>
    <mergeCell ref="E54:E55"/>
    <mergeCell ref="F54:F55"/>
    <mergeCell ref="G54:G55"/>
    <mergeCell ref="H54:H55"/>
    <mergeCell ref="A42:B42"/>
    <mergeCell ref="A43:G43"/>
    <mergeCell ref="D45:H46"/>
    <mergeCell ref="A47:B48"/>
    <mergeCell ref="C47:C48"/>
    <mergeCell ref="D47:D48"/>
    <mergeCell ref="E47:E48"/>
    <mergeCell ref="F47:F48"/>
    <mergeCell ref="G47:G48"/>
    <mergeCell ref="H47:H48"/>
    <mergeCell ref="A35:B35"/>
    <mergeCell ref="A36:G36"/>
    <mergeCell ref="D38:H39"/>
    <mergeCell ref="A40:B41"/>
    <mergeCell ref="D40:D41"/>
    <mergeCell ref="E40:E41"/>
    <mergeCell ref="F40:F41"/>
    <mergeCell ref="G40:G41"/>
    <mergeCell ref="H40:H41"/>
    <mergeCell ref="A33:B34"/>
    <mergeCell ref="D33:D34"/>
    <mergeCell ref="E33:E34"/>
    <mergeCell ref="F33:F34"/>
    <mergeCell ref="G33:G34"/>
    <mergeCell ref="H33:H34"/>
    <mergeCell ref="G26:G27"/>
    <mergeCell ref="H26:H27"/>
    <mergeCell ref="A28:B28"/>
    <mergeCell ref="A29:G29"/>
    <mergeCell ref="A30:H30"/>
    <mergeCell ref="D31:H32"/>
    <mergeCell ref="A21:B21"/>
    <mergeCell ref="A22:G22"/>
    <mergeCell ref="A23:H23"/>
    <mergeCell ref="D24:H25"/>
    <mergeCell ref="A26:B27"/>
    <mergeCell ref="C26:C27"/>
    <mergeCell ref="D26:D27"/>
    <mergeCell ref="E26:E27"/>
    <mergeCell ref="F26:F27"/>
    <mergeCell ref="A13:B13"/>
    <mergeCell ref="A14:F14"/>
    <mergeCell ref="A15:H15"/>
    <mergeCell ref="A16:H16"/>
    <mergeCell ref="D17:H18"/>
    <mergeCell ref="A19:B20"/>
    <mergeCell ref="D19:D20"/>
    <mergeCell ref="E19:E20"/>
    <mergeCell ref="F19:F20"/>
    <mergeCell ref="G19:G20"/>
    <mergeCell ref="H19:H20"/>
    <mergeCell ref="A11:B12"/>
    <mergeCell ref="D11:D12"/>
    <mergeCell ref="E11:E12"/>
    <mergeCell ref="F11:F12"/>
    <mergeCell ref="G11:G12"/>
    <mergeCell ref="H11:H12"/>
    <mergeCell ref="A4:H4"/>
    <mergeCell ref="A5:H5"/>
    <mergeCell ref="A6:H6"/>
    <mergeCell ref="A7:F7"/>
    <mergeCell ref="A8:H8"/>
    <mergeCell ref="C9:C10"/>
    <mergeCell ref="D9:H1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4" fitToHeight="0" orientation="portrait" verticalDpi="360" r:id="rId1"/>
  <rowBreaks count="2" manualBreakCount="2">
    <brk id="67" max="7" man="1"/>
    <brk id="121" max="7" man="1"/>
  </rowBreaks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 sizeWithCells="1">
              <from>
                <xdr:col>0</xdr:col>
                <xdr:colOff>85725</xdr:colOff>
                <xdr:row>1</xdr:row>
                <xdr:rowOff>76200</xdr:rowOff>
              </from>
              <to>
                <xdr:col>0</xdr:col>
                <xdr:colOff>962025</xdr:colOff>
                <xdr:row>2</xdr:row>
                <xdr:rowOff>0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E14" sqref="E14"/>
    </sheetView>
  </sheetViews>
  <sheetFormatPr defaultRowHeight="12.75" x14ac:dyDescent="0.2"/>
  <cols>
    <col min="1" max="2" width="8.83203125" style="54"/>
    <col min="3" max="3" width="35.5" style="54" customWidth="1"/>
    <col min="4" max="4" width="8.83203125" style="54"/>
    <col min="5" max="5" width="11.83203125" style="54" customWidth="1"/>
    <col min="6" max="6" width="17" style="54" customWidth="1"/>
    <col min="7" max="7" width="16.5" style="54" customWidth="1"/>
    <col min="8" max="258" width="8.83203125" style="54"/>
    <col min="259" max="259" width="35.5" style="54" customWidth="1"/>
    <col min="260" max="260" width="8.83203125" style="54"/>
    <col min="261" max="261" width="11.83203125" style="54" customWidth="1"/>
    <col min="262" max="262" width="17" style="54" customWidth="1"/>
    <col min="263" max="263" width="16.5" style="54" customWidth="1"/>
    <col min="264" max="514" width="8.83203125" style="54"/>
    <col min="515" max="515" width="35.5" style="54" customWidth="1"/>
    <col min="516" max="516" width="8.83203125" style="54"/>
    <col min="517" max="517" width="11.83203125" style="54" customWidth="1"/>
    <col min="518" max="518" width="17" style="54" customWidth="1"/>
    <col min="519" max="519" width="16.5" style="54" customWidth="1"/>
    <col min="520" max="770" width="8.83203125" style="54"/>
    <col min="771" max="771" width="35.5" style="54" customWidth="1"/>
    <col min="772" max="772" width="8.83203125" style="54"/>
    <col min="773" max="773" width="11.83203125" style="54" customWidth="1"/>
    <col min="774" max="774" width="17" style="54" customWidth="1"/>
    <col min="775" max="775" width="16.5" style="54" customWidth="1"/>
    <col min="776" max="1026" width="8.83203125" style="54"/>
    <col min="1027" max="1027" width="35.5" style="54" customWidth="1"/>
    <col min="1028" max="1028" width="8.83203125" style="54"/>
    <col min="1029" max="1029" width="11.83203125" style="54" customWidth="1"/>
    <col min="1030" max="1030" width="17" style="54" customWidth="1"/>
    <col min="1031" max="1031" width="16.5" style="54" customWidth="1"/>
    <col min="1032" max="1282" width="8.83203125" style="54"/>
    <col min="1283" max="1283" width="35.5" style="54" customWidth="1"/>
    <col min="1284" max="1284" width="8.83203125" style="54"/>
    <col min="1285" max="1285" width="11.83203125" style="54" customWidth="1"/>
    <col min="1286" max="1286" width="17" style="54" customWidth="1"/>
    <col min="1287" max="1287" width="16.5" style="54" customWidth="1"/>
    <col min="1288" max="1538" width="8.83203125" style="54"/>
    <col min="1539" max="1539" width="35.5" style="54" customWidth="1"/>
    <col min="1540" max="1540" width="8.83203125" style="54"/>
    <col min="1541" max="1541" width="11.83203125" style="54" customWidth="1"/>
    <col min="1542" max="1542" width="17" style="54" customWidth="1"/>
    <col min="1543" max="1543" width="16.5" style="54" customWidth="1"/>
    <col min="1544" max="1794" width="8.83203125" style="54"/>
    <col min="1795" max="1795" width="35.5" style="54" customWidth="1"/>
    <col min="1796" max="1796" width="8.83203125" style="54"/>
    <col min="1797" max="1797" width="11.83203125" style="54" customWidth="1"/>
    <col min="1798" max="1798" width="17" style="54" customWidth="1"/>
    <col min="1799" max="1799" width="16.5" style="54" customWidth="1"/>
    <col min="1800" max="2050" width="8.83203125" style="54"/>
    <col min="2051" max="2051" width="35.5" style="54" customWidth="1"/>
    <col min="2052" max="2052" width="8.83203125" style="54"/>
    <col min="2053" max="2053" width="11.83203125" style="54" customWidth="1"/>
    <col min="2054" max="2054" width="17" style="54" customWidth="1"/>
    <col min="2055" max="2055" width="16.5" style="54" customWidth="1"/>
    <col min="2056" max="2306" width="8.83203125" style="54"/>
    <col min="2307" max="2307" width="35.5" style="54" customWidth="1"/>
    <col min="2308" max="2308" width="8.83203125" style="54"/>
    <col min="2309" max="2309" width="11.83203125" style="54" customWidth="1"/>
    <col min="2310" max="2310" width="17" style="54" customWidth="1"/>
    <col min="2311" max="2311" width="16.5" style="54" customWidth="1"/>
    <col min="2312" max="2562" width="8.83203125" style="54"/>
    <col min="2563" max="2563" width="35.5" style="54" customWidth="1"/>
    <col min="2564" max="2564" width="8.83203125" style="54"/>
    <col min="2565" max="2565" width="11.83203125" style="54" customWidth="1"/>
    <col min="2566" max="2566" width="17" style="54" customWidth="1"/>
    <col min="2567" max="2567" width="16.5" style="54" customWidth="1"/>
    <col min="2568" max="2818" width="8.83203125" style="54"/>
    <col min="2819" max="2819" width="35.5" style="54" customWidth="1"/>
    <col min="2820" max="2820" width="8.83203125" style="54"/>
    <col min="2821" max="2821" width="11.83203125" style="54" customWidth="1"/>
    <col min="2822" max="2822" width="17" style="54" customWidth="1"/>
    <col min="2823" max="2823" width="16.5" style="54" customWidth="1"/>
    <col min="2824" max="3074" width="8.83203125" style="54"/>
    <col min="3075" max="3075" width="35.5" style="54" customWidth="1"/>
    <col min="3076" max="3076" width="8.83203125" style="54"/>
    <col min="3077" max="3077" width="11.83203125" style="54" customWidth="1"/>
    <col min="3078" max="3078" width="17" style="54" customWidth="1"/>
    <col min="3079" max="3079" width="16.5" style="54" customWidth="1"/>
    <col min="3080" max="3330" width="8.83203125" style="54"/>
    <col min="3331" max="3331" width="35.5" style="54" customWidth="1"/>
    <col min="3332" max="3332" width="8.83203125" style="54"/>
    <col min="3333" max="3333" width="11.83203125" style="54" customWidth="1"/>
    <col min="3334" max="3334" width="17" style="54" customWidth="1"/>
    <col min="3335" max="3335" width="16.5" style="54" customWidth="1"/>
    <col min="3336" max="3586" width="8.83203125" style="54"/>
    <col min="3587" max="3587" width="35.5" style="54" customWidth="1"/>
    <col min="3588" max="3588" width="8.83203125" style="54"/>
    <col min="3589" max="3589" width="11.83203125" style="54" customWidth="1"/>
    <col min="3590" max="3590" width="17" style="54" customWidth="1"/>
    <col min="3591" max="3591" width="16.5" style="54" customWidth="1"/>
    <col min="3592" max="3842" width="8.83203125" style="54"/>
    <col min="3843" max="3843" width="35.5" style="54" customWidth="1"/>
    <col min="3844" max="3844" width="8.83203125" style="54"/>
    <col min="3845" max="3845" width="11.83203125" style="54" customWidth="1"/>
    <col min="3846" max="3846" width="17" style="54" customWidth="1"/>
    <col min="3847" max="3847" width="16.5" style="54" customWidth="1"/>
    <col min="3848" max="4098" width="8.83203125" style="54"/>
    <col min="4099" max="4099" width="35.5" style="54" customWidth="1"/>
    <col min="4100" max="4100" width="8.83203125" style="54"/>
    <col min="4101" max="4101" width="11.83203125" style="54" customWidth="1"/>
    <col min="4102" max="4102" width="17" style="54" customWidth="1"/>
    <col min="4103" max="4103" width="16.5" style="54" customWidth="1"/>
    <col min="4104" max="4354" width="8.83203125" style="54"/>
    <col min="4355" max="4355" width="35.5" style="54" customWidth="1"/>
    <col min="4356" max="4356" width="8.83203125" style="54"/>
    <col min="4357" max="4357" width="11.83203125" style="54" customWidth="1"/>
    <col min="4358" max="4358" width="17" style="54" customWidth="1"/>
    <col min="4359" max="4359" width="16.5" style="54" customWidth="1"/>
    <col min="4360" max="4610" width="8.83203125" style="54"/>
    <col min="4611" max="4611" width="35.5" style="54" customWidth="1"/>
    <col min="4612" max="4612" width="8.83203125" style="54"/>
    <col min="4613" max="4613" width="11.83203125" style="54" customWidth="1"/>
    <col min="4614" max="4614" width="17" style="54" customWidth="1"/>
    <col min="4615" max="4615" width="16.5" style="54" customWidth="1"/>
    <col min="4616" max="4866" width="8.83203125" style="54"/>
    <col min="4867" max="4867" width="35.5" style="54" customWidth="1"/>
    <col min="4868" max="4868" width="8.83203125" style="54"/>
    <col min="4869" max="4869" width="11.83203125" style="54" customWidth="1"/>
    <col min="4870" max="4870" width="17" style="54" customWidth="1"/>
    <col min="4871" max="4871" width="16.5" style="54" customWidth="1"/>
    <col min="4872" max="5122" width="8.83203125" style="54"/>
    <col min="5123" max="5123" width="35.5" style="54" customWidth="1"/>
    <col min="5124" max="5124" width="8.83203125" style="54"/>
    <col min="5125" max="5125" width="11.83203125" style="54" customWidth="1"/>
    <col min="5126" max="5126" width="17" style="54" customWidth="1"/>
    <col min="5127" max="5127" width="16.5" style="54" customWidth="1"/>
    <col min="5128" max="5378" width="8.83203125" style="54"/>
    <col min="5379" max="5379" width="35.5" style="54" customWidth="1"/>
    <col min="5380" max="5380" width="8.83203125" style="54"/>
    <col min="5381" max="5381" width="11.83203125" style="54" customWidth="1"/>
    <col min="5382" max="5382" width="17" style="54" customWidth="1"/>
    <col min="5383" max="5383" width="16.5" style="54" customWidth="1"/>
    <col min="5384" max="5634" width="8.83203125" style="54"/>
    <col min="5635" max="5635" width="35.5" style="54" customWidth="1"/>
    <col min="5636" max="5636" width="8.83203125" style="54"/>
    <col min="5637" max="5637" width="11.83203125" style="54" customWidth="1"/>
    <col min="5638" max="5638" width="17" style="54" customWidth="1"/>
    <col min="5639" max="5639" width="16.5" style="54" customWidth="1"/>
    <col min="5640" max="5890" width="8.83203125" style="54"/>
    <col min="5891" max="5891" width="35.5" style="54" customWidth="1"/>
    <col min="5892" max="5892" width="8.83203125" style="54"/>
    <col min="5893" max="5893" width="11.83203125" style="54" customWidth="1"/>
    <col min="5894" max="5894" width="17" style="54" customWidth="1"/>
    <col min="5895" max="5895" width="16.5" style="54" customWidth="1"/>
    <col min="5896" max="6146" width="8.83203125" style="54"/>
    <col min="6147" max="6147" width="35.5" style="54" customWidth="1"/>
    <col min="6148" max="6148" width="8.83203125" style="54"/>
    <col min="6149" max="6149" width="11.83203125" style="54" customWidth="1"/>
    <col min="6150" max="6150" width="17" style="54" customWidth="1"/>
    <col min="6151" max="6151" width="16.5" style="54" customWidth="1"/>
    <col min="6152" max="6402" width="8.83203125" style="54"/>
    <col min="6403" max="6403" width="35.5" style="54" customWidth="1"/>
    <col min="6404" max="6404" width="8.83203125" style="54"/>
    <col min="6405" max="6405" width="11.83203125" style="54" customWidth="1"/>
    <col min="6406" max="6406" width="17" style="54" customWidth="1"/>
    <col min="6407" max="6407" width="16.5" style="54" customWidth="1"/>
    <col min="6408" max="6658" width="8.83203125" style="54"/>
    <col min="6659" max="6659" width="35.5" style="54" customWidth="1"/>
    <col min="6660" max="6660" width="8.83203125" style="54"/>
    <col min="6661" max="6661" width="11.83203125" style="54" customWidth="1"/>
    <col min="6662" max="6662" width="17" style="54" customWidth="1"/>
    <col min="6663" max="6663" width="16.5" style="54" customWidth="1"/>
    <col min="6664" max="6914" width="8.83203125" style="54"/>
    <col min="6915" max="6915" width="35.5" style="54" customWidth="1"/>
    <col min="6916" max="6916" width="8.83203125" style="54"/>
    <col min="6917" max="6917" width="11.83203125" style="54" customWidth="1"/>
    <col min="6918" max="6918" width="17" style="54" customWidth="1"/>
    <col min="6919" max="6919" width="16.5" style="54" customWidth="1"/>
    <col min="6920" max="7170" width="8.83203125" style="54"/>
    <col min="7171" max="7171" width="35.5" style="54" customWidth="1"/>
    <col min="7172" max="7172" width="8.83203125" style="54"/>
    <col min="7173" max="7173" width="11.83203125" style="54" customWidth="1"/>
    <col min="7174" max="7174" width="17" style="54" customWidth="1"/>
    <col min="7175" max="7175" width="16.5" style="54" customWidth="1"/>
    <col min="7176" max="7426" width="8.83203125" style="54"/>
    <col min="7427" max="7427" width="35.5" style="54" customWidth="1"/>
    <col min="7428" max="7428" width="8.83203125" style="54"/>
    <col min="7429" max="7429" width="11.83203125" style="54" customWidth="1"/>
    <col min="7430" max="7430" width="17" style="54" customWidth="1"/>
    <col min="7431" max="7431" width="16.5" style="54" customWidth="1"/>
    <col min="7432" max="7682" width="8.83203125" style="54"/>
    <col min="7683" max="7683" width="35.5" style="54" customWidth="1"/>
    <col min="7684" max="7684" width="8.83203125" style="54"/>
    <col min="7685" max="7685" width="11.83203125" style="54" customWidth="1"/>
    <col min="7686" max="7686" width="17" style="54" customWidth="1"/>
    <col min="7687" max="7687" width="16.5" style="54" customWidth="1"/>
    <col min="7688" max="7938" width="8.83203125" style="54"/>
    <col min="7939" max="7939" width="35.5" style="54" customWidth="1"/>
    <col min="7940" max="7940" width="8.83203125" style="54"/>
    <col min="7941" max="7941" width="11.83203125" style="54" customWidth="1"/>
    <col min="7942" max="7942" width="17" style="54" customWidth="1"/>
    <col min="7943" max="7943" width="16.5" style="54" customWidth="1"/>
    <col min="7944" max="8194" width="8.83203125" style="54"/>
    <col min="8195" max="8195" width="35.5" style="54" customWidth="1"/>
    <col min="8196" max="8196" width="8.83203125" style="54"/>
    <col min="8197" max="8197" width="11.83203125" style="54" customWidth="1"/>
    <col min="8198" max="8198" width="17" style="54" customWidth="1"/>
    <col min="8199" max="8199" width="16.5" style="54" customWidth="1"/>
    <col min="8200" max="8450" width="8.83203125" style="54"/>
    <col min="8451" max="8451" width="35.5" style="54" customWidth="1"/>
    <col min="8452" max="8452" width="8.83203125" style="54"/>
    <col min="8453" max="8453" width="11.83203125" style="54" customWidth="1"/>
    <col min="8454" max="8454" width="17" style="54" customWidth="1"/>
    <col min="8455" max="8455" width="16.5" style="54" customWidth="1"/>
    <col min="8456" max="8706" width="8.83203125" style="54"/>
    <col min="8707" max="8707" width="35.5" style="54" customWidth="1"/>
    <col min="8708" max="8708" width="8.83203125" style="54"/>
    <col min="8709" max="8709" width="11.83203125" style="54" customWidth="1"/>
    <col min="8710" max="8710" width="17" style="54" customWidth="1"/>
    <col min="8711" max="8711" width="16.5" style="54" customWidth="1"/>
    <col min="8712" max="8962" width="8.83203125" style="54"/>
    <col min="8963" max="8963" width="35.5" style="54" customWidth="1"/>
    <col min="8964" max="8964" width="8.83203125" style="54"/>
    <col min="8965" max="8965" width="11.83203125" style="54" customWidth="1"/>
    <col min="8966" max="8966" width="17" style="54" customWidth="1"/>
    <col min="8967" max="8967" width="16.5" style="54" customWidth="1"/>
    <col min="8968" max="9218" width="8.83203125" style="54"/>
    <col min="9219" max="9219" width="35.5" style="54" customWidth="1"/>
    <col min="9220" max="9220" width="8.83203125" style="54"/>
    <col min="9221" max="9221" width="11.83203125" style="54" customWidth="1"/>
    <col min="9222" max="9222" width="17" style="54" customWidth="1"/>
    <col min="9223" max="9223" width="16.5" style="54" customWidth="1"/>
    <col min="9224" max="9474" width="8.83203125" style="54"/>
    <col min="9475" max="9475" width="35.5" style="54" customWidth="1"/>
    <col min="9476" max="9476" width="8.83203125" style="54"/>
    <col min="9477" max="9477" width="11.83203125" style="54" customWidth="1"/>
    <col min="9478" max="9478" width="17" style="54" customWidth="1"/>
    <col min="9479" max="9479" width="16.5" style="54" customWidth="1"/>
    <col min="9480" max="9730" width="8.83203125" style="54"/>
    <col min="9731" max="9731" width="35.5" style="54" customWidth="1"/>
    <col min="9732" max="9732" width="8.83203125" style="54"/>
    <col min="9733" max="9733" width="11.83203125" style="54" customWidth="1"/>
    <col min="9734" max="9734" width="17" style="54" customWidth="1"/>
    <col min="9735" max="9735" width="16.5" style="54" customWidth="1"/>
    <col min="9736" max="9986" width="8.83203125" style="54"/>
    <col min="9987" max="9987" width="35.5" style="54" customWidth="1"/>
    <col min="9988" max="9988" width="8.83203125" style="54"/>
    <col min="9989" max="9989" width="11.83203125" style="54" customWidth="1"/>
    <col min="9990" max="9990" width="17" style="54" customWidth="1"/>
    <col min="9991" max="9991" width="16.5" style="54" customWidth="1"/>
    <col min="9992" max="10242" width="8.83203125" style="54"/>
    <col min="10243" max="10243" width="35.5" style="54" customWidth="1"/>
    <col min="10244" max="10244" width="8.83203125" style="54"/>
    <col min="10245" max="10245" width="11.83203125" style="54" customWidth="1"/>
    <col min="10246" max="10246" width="17" style="54" customWidth="1"/>
    <col min="10247" max="10247" width="16.5" style="54" customWidth="1"/>
    <col min="10248" max="10498" width="8.83203125" style="54"/>
    <col min="10499" max="10499" width="35.5" style="54" customWidth="1"/>
    <col min="10500" max="10500" width="8.83203125" style="54"/>
    <col min="10501" max="10501" width="11.83203125" style="54" customWidth="1"/>
    <col min="10502" max="10502" width="17" style="54" customWidth="1"/>
    <col min="10503" max="10503" width="16.5" style="54" customWidth="1"/>
    <col min="10504" max="10754" width="8.83203125" style="54"/>
    <col min="10755" max="10755" width="35.5" style="54" customWidth="1"/>
    <col min="10756" max="10756" width="8.83203125" style="54"/>
    <col min="10757" max="10757" width="11.83203125" style="54" customWidth="1"/>
    <col min="10758" max="10758" width="17" style="54" customWidth="1"/>
    <col min="10759" max="10759" width="16.5" style="54" customWidth="1"/>
    <col min="10760" max="11010" width="8.83203125" style="54"/>
    <col min="11011" max="11011" width="35.5" style="54" customWidth="1"/>
    <col min="11012" max="11012" width="8.83203125" style="54"/>
    <col min="11013" max="11013" width="11.83203125" style="54" customWidth="1"/>
    <col min="11014" max="11014" width="17" style="54" customWidth="1"/>
    <col min="11015" max="11015" width="16.5" style="54" customWidth="1"/>
    <col min="11016" max="11266" width="8.83203125" style="54"/>
    <col min="11267" max="11267" width="35.5" style="54" customWidth="1"/>
    <col min="11268" max="11268" width="8.83203125" style="54"/>
    <col min="11269" max="11269" width="11.83203125" style="54" customWidth="1"/>
    <col min="11270" max="11270" width="17" style="54" customWidth="1"/>
    <col min="11271" max="11271" width="16.5" style="54" customWidth="1"/>
    <col min="11272" max="11522" width="8.83203125" style="54"/>
    <col min="11523" max="11523" width="35.5" style="54" customWidth="1"/>
    <col min="11524" max="11524" width="8.83203125" style="54"/>
    <col min="11525" max="11525" width="11.83203125" style="54" customWidth="1"/>
    <col min="11526" max="11526" width="17" style="54" customWidth="1"/>
    <col min="11527" max="11527" width="16.5" style="54" customWidth="1"/>
    <col min="11528" max="11778" width="8.83203125" style="54"/>
    <col min="11779" max="11779" width="35.5" style="54" customWidth="1"/>
    <col min="11780" max="11780" width="8.83203125" style="54"/>
    <col min="11781" max="11781" width="11.83203125" style="54" customWidth="1"/>
    <col min="11782" max="11782" width="17" style="54" customWidth="1"/>
    <col min="11783" max="11783" width="16.5" style="54" customWidth="1"/>
    <col min="11784" max="12034" width="8.83203125" style="54"/>
    <col min="12035" max="12035" width="35.5" style="54" customWidth="1"/>
    <col min="12036" max="12036" width="8.83203125" style="54"/>
    <col min="12037" max="12037" width="11.83203125" style="54" customWidth="1"/>
    <col min="12038" max="12038" width="17" style="54" customWidth="1"/>
    <col min="12039" max="12039" width="16.5" style="54" customWidth="1"/>
    <col min="12040" max="12290" width="8.83203125" style="54"/>
    <col min="12291" max="12291" width="35.5" style="54" customWidth="1"/>
    <col min="12292" max="12292" width="8.83203125" style="54"/>
    <col min="12293" max="12293" width="11.83203125" style="54" customWidth="1"/>
    <col min="12294" max="12294" width="17" style="54" customWidth="1"/>
    <col min="12295" max="12295" width="16.5" style="54" customWidth="1"/>
    <col min="12296" max="12546" width="8.83203125" style="54"/>
    <col min="12547" max="12547" width="35.5" style="54" customWidth="1"/>
    <col min="12548" max="12548" width="8.83203125" style="54"/>
    <col min="12549" max="12549" width="11.83203125" style="54" customWidth="1"/>
    <col min="12550" max="12550" width="17" style="54" customWidth="1"/>
    <col min="12551" max="12551" width="16.5" style="54" customWidth="1"/>
    <col min="12552" max="12802" width="8.83203125" style="54"/>
    <col min="12803" max="12803" width="35.5" style="54" customWidth="1"/>
    <col min="12804" max="12804" width="8.83203125" style="54"/>
    <col min="12805" max="12805" width="11.83203125" style="54" customWidth="1"/>
    <col min="12806" max="12806" width="17" style="54" customWidth="1"/>
    <col min="12807" max="12807" width="16.5" style="54" customWidth="1"/>
    <col min="12808" max="13058" width="8.83203125" style="54"/>
    <col min="13059" max="13059" width="35.5" style="54" customWidth="1"/>
    <col min="13060" max="13060" width="8.83203125" style="54"/>
    <col min="13061" max="13061" width="11.83203125" style="54" customWidth="1"/>
    <col min="13062" max="13062" width="17" style="54" customWidth="1"/>
    <col min="13063" max="13063" width="16.5" style="54" customWidth="1"/>
    <col min="13064" max="13314" width="8.83203125" style="54"/>
    <col min="13315" max="13315" width="35.5" style="54" customWidth="1"/>
    <col min="13316" max="13316" width="8.83203125" style="54"/>
    <col min="13317" max="13317" width="11.83203125" style="54" customWidth="1"/>
    <col min="13318" max="13318" width="17" style="54" customWidth="1"/>
    <col min="13319" max="13319" width="16.5" style="54" customWidth="1"/>
    <col min="13320" max="13570" width="8.83203125" style="54"/>
    <col min="13571" max="13571" width="35.5" style="54" customWidth="1"/>
    <col min="13572" max="13572" width="8.83203125" style="54"/>
    <col min="13573" max="13573" width="11.83203125" style="54" customWidth="1"/>
    <col min="13574" max="13574" width="17" style="54" customWidth="1"/>
    <col min="13575" max="13575" width="16.5" style="54" customWidth="1"/>
    <col min="13576" max="13826" width="8.83203125" style="54"/>
    <col min="13827" max="13827" width="35.5" style="54" customWidth="1"/>
    <col min="13828" max="13828" width="8.83203125" style="54"/>
    <col min="13829" max="13829" width="11.83203125" style="54" customWidth="1"/>
    <col min="13830" max="13830" width="17" style="54" customWidth="1"/>
    <col min="13831" max="13831" width="16.5" style="54" customWidth="1"/>
    <col min="13832" max="14082" width="8.83203125" style="54"/>
    <col min="14083" max="14083" width="35.5" style="54" customWidth="1"/>
    <col min="14084" max="14084" width="8.83203125" style="54"/>
    <col min="14085" max="14085" width="11.83203125" style="54" customWidth="1"/>
    <col min="14086" max="14086" width="17" style="54" customWidth="1"/>
    <col min="14087" max="14087" width="16.5" style="54" customWidth="1"/>
    <col min="14088" max="14338" width="8.83203125" style="54"/>
    <col min="14339" max="14339" width="35.5" style="54" customWidth="1"/>
    <col min="14340" max="14340" width="8.83203125" style="54"/>
    <col min="14341" max="14341" width="11.83203125" style="54" customWidth="1"/>
    <col min="14342" max="14342" width="17" style="54" customWidth="1"/>
    <col min="14343" max="14343" width="16.5" style="54" customWidth="1"/>
    <col min="14344" max="14594" width="8.83203125" style="54"/>
    <col min="14595" max="14595" width="35.5" style="54" customWidth="1"/>
    <col min="14596" max="14596" width="8.83203125" style="54"/>
    <col min="14597" max="14597" width="11.83203125" style="54" customWidth="1"/>
    <col min="14598" max="14598" width="17" style="54" customWidth="1"/>
    <col min="14599" max="14599" width="16.5" style="54" customWidth="1"/>
    <col min="14600" max="14850" width="8.83203125" style="54"/>
    <col min="14851" max="14851" width="35.5" style="54" customWidth="1"/>
    <col min="14852" max="14852" width="8.83203125" style="54"/>
    <col min="14853" max="14853" width="11.83203125" style="54" customWidth="1"/>
    <col min="14854" max="14854" width="17" style="54" customWidth="1"/>
    <col min="14855" max="14855" width="16.5" style="54" customWidth="1"/>
    <col min="14856" max="15106" width="8.83203125" style="54"/>
    <col min="15107" max="15107" width="35.5" style="54" customWidth="1"/>
    <col min="15108" max="15108" width="8.83203125" style="54"/>
    <col min="15109" max="15109" width="11.83203125" style="54" customWidth="1"/>
    <col min="15110" max="15110" width="17" style="54" customWidth="1"/>
    <col min="15111" max="15111" width="16.5" style="54" customWidth="1"/>
    <col min="15112" max="15362" width="8.83203125" style="54"/>
    <col min="15363" max="15363" width="35.5" style="54" customWidth="1"/>
    <col min="15364" max="15364" width="8.83203125" style="54"/>
    <col min="15365" max="15365" width="11.83203125" style="54" customWidth="1"/>
    <col min="15366" max="15366" width="17" style="54" customWidth="1"/>
    <col min="15367" max="15367" width="16.5" style="54" customWidth="1"/>
    <col min="15368" max="15618" width="8.83203125" style="54"/>
    <col min="15619" max="15619" width="35.5" style="54" customWidth="1"/>
    <col min="15620" max="15620" width="8.83203125" style="54"/>
    <col min="15621" max="15621" width="11.83203125" style="54" customWidth="1"/>
    <col min="15622" max="15622" width="17" style="54" customWidth="1"/>
    <col min="15623" max="15623" width="16.5" style="54" customWidth="1"/>
    <col min="15624" max="15874" width="8.83203125" style="54"/>
    <col min="15875" max="15875" width="35.5" style="54" customWidth="1"/>
    <col min="15876" max="15876" width="8.83203125" style="54"/>
    <col min="15877" max="15877" width="11.83203125" style="54" customWidth="1"/>
    <col min="15878" max="15878" width="17" style="54" customWidth="1"/>
    <col min="15879" max="15879" width="16.5" style="54" customWidth="1"/>
    <col min="15880" max="16130" width="8.83203125" style="54"/>
    <col min="16131" max="16131" width="35.5" style="54" customWidth="1"/>
    <col min="16132" max="16132" width="8.83203125" style="54"/>
    <col min="16133" max="16133" width="11.83203125" style="54" customWidth="1"/>
    <col min="16134" max="16134" width="17" style="54" customWidth="1"/>
    <col min="16135" max="16135" width="16.5" style="54" customWidth="1"/>
    <col min="16136" max="16384" width="8.83203125" style="54"/>
  </cols>
  <sheetData>
    <row r="1" spans="1:10" s="183" customFormat="1" ht="60.75" customHeight="1" x14ac:dyDescent="0.2">
      <c r="A1" s="180" t="s">
        <v>144</v>
      </c>
      <c r="B1" s="181"/>
      <c r="C1" s="181"/>
      <c r="D1" s="181"/>
      <c r="E1" s="181"/>
      <c r="F1" s="181"/>
      <c r="G1" s="182"/>
      <c r="H1" s="272"/>
      <c r="I1" s="272"/>
      <c r="J1" s="272"/>
    </row>
    <row r="2" spans="1:10" s="183" customFormat="1" ht="15" customHeight="1" thickBot="1" x14ac:dyDescent="0.25">
      <c r="A2" s="184"/>
      <c r="B2" s="185"/>
      <c r="C2" s="185"/>
      <c r="D2" s="185"/>
      <c r="E2" s="185"/>
      <c r="F2" s="185"/>
      <c r="G2" s="186"/>
      <c r="H2" s="272"/>
      <c r="I2" s="272"/>
      <c r="J2" s="272"/>
    </row>
    <row r="3" spans="1:10" ht="22.5" customHeight="1" thickBot="1" x14ac:dyDescent="0.25">
      <c r="A3" s="281" t="s">
        <v>114</v>
      </c>
      <c r="B3" s="282"/>
      <c r="C3" s="282"/>
      <c r="D3" s="282"/>
      <c r="E3" s="282"/>
      <c r="F3" s="282"/>
      <c r="G3" s="283"/>
      <c r="H3" s="253"/>
      <c r="I3" s="253"/>
      <c r="J3" s="253"/>
    </row>
    <row r="4" spans="1:10" x14ac:dyDescent="0.2">
      <c r="A4" s="254" t="s">
        <v>115</v>
      </c>
      <c r="B4" s="256"/>
      <c r="C4" s="256"/>
      <c r="D4" s="256"/>
      <c r="E4" s="256"/>
      <c r="F4" s="256"/>
      <c r="G4" s="255"/>
      <c r="H4" s="253"/>
      <c r="I4" s="253"/>
      <c r="J4" s="253"/>
    </row>
    <row r="5" spans="1:10" x14ac:dyDescent="0.2">
      <c r="A5" s="55"/>
      <c r="B5" s="253"/>
      <c r="C5" s="253"/>
      <c r="D5" s="253"/>
      <c r="E5" s="253"/>
      <c r="F5" s="253"/>
      <c r="G5" s="60" t="s">
        <v>116</v>
      </c>
      <c r="H5" s="253"/>
      <c r="I5" s="253"/>
      <c r="J5" s="253"/>
    </row>
    <row r="6" spans="1:10" x14ac:dyDescent="0.2">
      <c r="A6" s="55"/>
      <c r="B6" s="61" t="s">
        <v>117</v>
      </c>
      <c r="C6" s="61" t="s">
        <v>118</v>
      </c>
      <c r="D6" s="61" t="s">
        <v>119</v>
      </c>
      <c r="E6" s="62"/>
      <c r="F6" s="63" t="s">
        <v>120</v>
      </c>
      <c r="G6" s="64"/>
      <c r="H6" s="253"/>
      <c r="I6" s="253"/>
      <c r="J6" s="253"/>
    </row>
    <row r="7" spans="1:10" ht="15" x14ac:dyDescent="0.25">
      <c r="A7" s="55"/>
      <c r="B7" s="61"/>
      <c r="C7" s="61"/>
      <c r="D7" s="65"/>
      <c r="E7" s="253"/>
      <c r="F7" s="66" t="s">
        <v>121</v>
      </c>
      <c r="G7" s="67">
        <v>6.4999999999999997E-3</v>
      </c>
      <c r="H7" s="253"/>
      <c r="I7" s="253"/>
      <c r="J7" s="253"/>
    </row>
    <row r="8" spans="1:10" ht="15" x14ac:dyDescent="0.25">
      <c r="A8" s="55"/>
      <c r="B8" s="61" t="s">
        <v>122</v>
      </c>
      <c r="C8" s="61" t="s">
        <v>123</v>
      </c>
      <c r="D8" s="68">
        <v>4.1000000000000002E-2</v>
      </c>
      <c r="E8" s="253"/>
      <c r="F8" s="69" t="s">
        <v>124</v>
      </c>
      <c r="G8" s="70">
        <v>0.03</v>
      </c>
      <c r="H8" s="253"/>
      <c r="I8" s="253"/>
      <c r="J8" s="253"/>
    </row>
    <row r="9" spans="1:10" ht="15" x14ac:dyDescent="0.25">
      <c r="A9" s="55"/>
      <c r="B9" s="61" t="s">
        <v>125</v>
      </c>
      <c r="C9" s="61" t="s">
        <v>126</v>
      </c>
      <c r="D9" s="68">
        <v>7.4000000000000003E-3</v>
      </c>
      <c r="E9" s="253"/>
      <c r="F9" s="66" t="s">
        <v>127</v>
      </c>
      <c r="G9" s="71">
        <v>0.05</v>
      </c>
      <c r="H9" s="253"/>
      <c r="I9" s="253"/>
      <c r="J9" s="253"/>
    </row>
    <row r="10" spans="1:10" x14ac:dyDescent="0.2">
      <c r="A10" s="55"/>
      <c r="B10" s="61" t="s">
        <v>128</v>
      </c>
      <c r="C10" s="61" t="s">
        <v>129</v>
      </c>
      <c r="D10" s="72">
        <v>0</v>
      </c>
      <c r="E10" s="253"/>
      <c r="F10" s="257"/>
      <c r="G10" s="73"/>
      <c r="H10" s="253"/>
      <c r="I10" s="253"/>
      <c r="J10" s="253"/>
    </row>
    <row r="11" spans="1:10" ht="15" x14ac:dyDescent="0.25">
      <c r="A11" s="55"/>
      <c r="B11" s="61" t="s">
        <v>130</v>
      </c>
      <c r="C11" s="61" t="s">
        <v>131</v>
      </c>
      <c r="D11" s="68">
        <v>9.7000000000000003E-3</v>
      </c>
      <c r="E11" s="253"/>
      <c r="F11" s="257"/>
      <c r="G11" s="56"/>
      <c r="H11" s="253"/>
      <c r="I11" s="253"/>
      <c r="J11" s="253"/>
    </row>
    <row r="12" spans="1:10" ht="15" x14ac:dyDescent="0.25">
      <c r="A12" s="55"/>
      <c r="B12" s="61" t="s">
        <v>132</v>
      </c>
      <c r="C12" s="61" t="s">
        <v>133</v>
      </c>
      <c r="D12" s="74">
        <v>6.6E-3</v>
      </c>
      <c r="E12" s="253"/>
      <c r="F12" s="66" t="s">
        <v>134</v>
      </c>
      <c r="G12" s="75">
        <f>SUM(G7:G9)</f>
        <v>8.6499999999999994E-2</v>
      </c>
      <c r="H12" s="253"/>
      <c r="I12" s="253"/>
      <c r="J12" s="253"/>
    </row>
    <row r="13" spans="1:10" ht="15" x14ac:dyDescent="0.25">
      <c r="A13" s="55"/>
      <c r="B13" s="61" t="s">
        <v>135</v>
      </c>
      <c r="C13" s="61" t="s">
        <v>136</v>
      </c>
      <c r="D13" s="68">
        <v>5.9499999999999997E-2</v>
      </c>
      <c r="E13" s="253"/>
      <c r="F13" s="253"/>
      <c r="G13" s="56"/>
      <c r="H13" s="253"/>
      <c r="I13" s="253"/>
      <c r="J13" s="253"/>
    </row>
    <row r="14" spans="1:10" ht="15" x14ac:dyDescent="0.25">
      <c r="A14" s="55"/>
      <c r="B14" s="61" t="s">
        <v>137</v>
      </c>
      <c r="C14" s="61" t="s">
        <v>120</v>
      </c>
      <c r="D14" s="68">
        <f>G12</f>
        <v>8.6499999999999994E-2</v>
      </c>
      <c r="E14" s="253"/>
      <c r="F14" s="253"/>
      <c r="G14" s="56"/>
      <c r="H14" s="253"/>
      <c r="I14" s="253"/>
      <c r="J14" s="253"/>
    </row>
    <row r="15" spans="1:10" ht="15" x14ac:dyDescent="0.25">
      <c r="A15" s="55"/>
      <c r="B15" s="61" t="s">
        <v>138</v>
      </c>
      <c r="C15" s="61" t="s">
        <v>138</v>
      </c>
      <c r="D15" s="68">
        <v>4.4999999999999998E-2</v>
      </c>
      <c r="E15" s="253"/>
      <c r="F15" s="253"/>
      <c r="G15" s="56"/>
      <c r="H15" s="253"/>
      <c r="I15" s="253"/>
      <c r="J15" s="253"/>
    </row>
    <row r="16" spans="1:10" ht="15" x14ac:dyDescent="0.25">
      <c r="A16" s="55"/>
      <c r="B16" s="61"/>
      <c r="C16" s="61"/>
      <c r="D16" s="68"/>
      <c r="E16" s="253"/>
      <c r="F16" s="253"/>
      <c r="G16" s="56"/>
      <c r="H16" s="253"/>
      <c r="I16" s="253"/>
      <c r="J16" s="253"/>
    </row>
    <row r="17" spans="1:10" x14ac:dyDescent="0.2">
      <c r="A17" s="55"/>
      <c r="B17" s="253"/>
      <c r="C17" s="253"/>
      <c r="D17" s="253"/>
      <c r="E17" s="253"/>
      <c r="F17" s="253"/>
      <c r="G17" s="56"/>
      <c r="H17" s="253"/>
      <c r="I17" s="253"/>
      <c r="J17" s="253"/>
    </row>
    <row r="18" spans="1:10" ht="15" x14ac:dyDescent="0.25">
      <c r="A18" s="55"/>
      <c r="B18" s="253"/>
      <c r="C18" s="76" t="s">
        <v>139</v>
      </c>
      <c r="D18" s="77">
        <f>(1+(D8+D9+D10+D11))*(1+D12)*(1+D13)/(1-(D14+D15))-1</f>
        <v>0.29931597682210676</v>
      </c>
      <c r="E18" s="253"/>
      <c r="F18" s="253"/>
      <c r="G18" s="56"/>
      <c r="H18" s="253"/>
      <c r="I18" s="253"/>
      <c r="J18" s="253"/>
    </row>
    <row r="19" spans="1:10" x14ac:dyDescent="0.2">
      <c r="A19" s="55"/>
      <c r="B19" s="253"/>
      <c r="C19" s="253"/>
      <c r="D19" s="253"/>
      <c r="E19" s="253"/>
      <c r="F19" s="253"/>
      <c r="G19" s="56"/>
      <c r="H19" s="253"/>
      <c r="I19" s="253"/>
      <c r="J19" s="253"/>
    </row>
    <row r="20" spans="1:10" x14ac:dyDescent="0.2">
      <c r="A20" s="55"/>
      <c r="B20" s="253"/>
      <c r="C20" s="76" t="s">
        <v>140</v>
      </c>
      <c r="D20" s="62"/>
      <c r="E20" s="253"/>
      <c r="F20" s="253"/>
      <c r="G20" s="56"/>
      <c r="H20" s="253"/>
      <c r="I20" s="253"/>
      <c r="J20" s="253"/>
    </row>
    <row r="21" spans="1:10" x14ac:dyDescent="0.2">
      <c r="A21" s="55"/>
      <c r="B21" s="253"/>
      <c r="C21" s="253"/>
      <c r="D21" s="253"/>
      <c r="E21" s="253"/>
      <c r="F21" s="253"/>
      <c r="G21" s="56"/>
      <c r="H21" s="253"/>
      <c r="I21" s="253"/>
      <c r="J21" s="253"/>
    </row>
    <row r="22" spans="1:10" x14ac:dyDescent="0.2">
      <c r="A22" s="55"/>
      <c r="B22" s="257"/>
      <c r="C22" s="253"/>
      <c r="D22" s="253"/>
      <c r="E22" s="253"/>
      <c r="F22" s="253"/>
      <c r="G22" s="56"/>
      <c r="H22" s="253"/>
      <c r="I22" s="253"/>
      <c r="J22" s="253"/>
    </row>
    <row r="23" spans="1:10" x14ac:dyDescent="0.2">
      <c r="A23" s="55"/>
      <c r="B23" s="258"/>
      <c r="C23" s="258"/>
      <c r="D23" s="253"/>
      <c r="E23" s="253"/>
      <c r="F23" s="253"/>
      <c r="G23" s="56"/>
      <c r="H23" s="253"/>
      <c r="I23" s="253"/>
      <c r="J23" s="253"/>
    </row>
    <row r="24" spans="1:10" x14ac:dyDescent="0.2">
      <c r="A24" s="55"/>
      <c r="B24" s="253"/>
      <c r="C24" s="253"/>
      <c r="D24" s="253"/>
      <c r="E24" s="253"/>
      <c r="F24" s="253"/>
      <c r="G24" s="56"/>
      <c r="H24" s="253"/>
      <c r="I24" s="253"/>
      <c r="J24" s="253"/>
    </row>
    <row r="25" spans="1:10" x14ac:dyDescent="0.2">
      <c r="A25" s="57"/>
      <c r="B25" s="58"/>
      <c r="C25" s="58"/>
      <c r="D25" s="58"/>
      <c r="E25" s="58"/>
      <c r="F25" s="58"/>
      <c r="G25" s="59"/>
      <c r="H25" s="253"/>
      <c r="I25" s="253"/>
      <c r="J25" s="253"/>
    </row>
    <row r="26" spans="1:10" s="183" customFormat="1" ht="14.25" customHeight="1" x14ac:dyDescent="0.2">
      <c r="A26" s="238"/>
      <c r="B26" s="220"/>
      <c r="C26" s="220"/>
      <c r="D26" s="220"/>
      <c r="E26" s="220"/>
      <c r="F26" s="220"/>
      <c r="G26" s="259"/>
      <c r="H26" s="221"/>
      <c r="I26" s="239"/>
      <c r="J26" s="239"/>
    </row>
    <row r="27" spans="1:10" s="183" customFormat="1" ht="11.25" customHeight="1" x14ac:dyDescent="0.2">
      <c r="A27" s="241"/>
      <c r="B27" s="222"/>
      <c r="C27" s="222"/>
      <c r="D27" s="222"/>
      <c r="E27" s="222"/>
      <c r="F27" s="222"/>
      <c r="G27" s="260"/>
      <c r="H27" s="222"/>
      <c r="I27" s="239"/>
      <c r="J27" s="239"/>
    </row>
    <row r="28" spans="1:10" s="183" customFormat="1" ht="11.25" customHeight="1" x14ac:dyDescent="0.2">
      <c r="A28" s="241"/>
      <c r="B28" s="223"/>
      <c r="C28" s="223"/>
      <c r="D28" s="222"/>
      <c r="E28" s="223"/>
      <c r="F28" s="223"/>
      <c r="G28" s="261"/>
      <c r="H28" s="222"/>
      <c r="I28" s="239"/>
      <c r="J28" s="239"/>
    </row>
    <row r="29" spans="1:10" s="183" customFormat="1" x14ac:dyDescent="0.2">
      <c r="A29" s="242"/>
      <c r="B29" s="226" t="s">
        <v>148</v>
      </c>
      <c r="C29" s="226"/>
      <c r="D29" s="225"/>
      <c r="E29" s="227" t="s">
        <v>149</v>
      </c>
      <c r="F29" s="227"/>
      <c r="G29" s="262"/>
      <c r="H29" s="225"/>
      <c r="I29" s="239"/>
      <c r="J29" s="239"/>
    </row>
    <row r="30" spans="1:10" s="183" customFormat="1" x14ac:dyDescent="0.2">
      <c r="A30" s="243"/>
      <c r="B30" s="239"/>
      <c r="C30" s="239"/>
      <c r="D30" s="239"/>
      <c r="E30" s="239"/>
      <c r="F30" s="239"/>
      <c r="G30" s="240"/>
      <c r="H30" s="239"/>
      <c r="I30" s="239"/>
      <c r="J30" s="239"/>
    </row>
    <row r="31" spans="1:10" s="183" customFormat="1" x14ac:dyDescent="0.2">
      <c r="A31" s="243"/>
      <c r="B31" s="239"/>
      <c r="C31" s="239"/>
      <c r="D31" s="239"/>
      <c r="E31" s="239"/>
      <c r="F31" s="239"/>
      <c r="G31" s="240"/>
      <c r="H31" s="239"/>
      <c r="I31" s="239"/>
      <c r="J31" s="239"/>
    </row>
    <row r="32" spans="1:10" s="183" customFormat="1" ht="11.25" customHeight="1" x14ac:dyDescent="0.2">
      <c r="A32" s="241"/>
      <c r="B32" s="223"/>
      <c r="C32" s="223"/>
      <c r="D32" s="222"/>
      <c r="E32" s="229"/>
      <c r="F32" s="229"/>
      <c r="G32" s="261"/>
      <c r="H32" s="222"/>
      <c r="I32" s="239"/>
      <c r="J32" s="239"/>
    </row>
    <row r="33" spans="1:10" s="183" customFormat="1" ht="13.5" thickBot="1" x14ac:dyDescent="0.25">
      <c r="A33" s="244"/>
      <c r="B33" s="245" t="s">
        <v>150</v>
      </c>
      <c r="C33" s="245"/>
      <c r="D33" s="246"/>
      <c r="E33" s="247"/>
      <c r="F33" s="247"/>
      <c r="G33" s="263"/>
      <c r="H33" s="225"/>
      <c r="I33" s="239"/>
      <c r="J33" s="239"/>
    </row>
  </sheetData>
  <mergeCells count="12">
    <mergeCell ref="B32:C32"/>
    <mergeCell ref="E32:F32"/>
    <mergeCell ref="B33:C33"/>
    <mergeCell ref="E33:F33"/>
    <mergeCell ref="A1:G2"/>
    <mergeCell ref="A3:G3"/>
    <mergeCell ref="A4:G4"/>
    <mergeCell ref="B23:C23"/>
    <mergeCell ref="B28:C28"/>
    <mergeCell ref="E28:F28"/>
    <mergeCell ref="B29:C29"/>
    <mergeCell ref="E29:F2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85725</xdr:colOff>
                <xdr:row>0</xdr:row>
                <xdr:rowOff>76200</xdr:rowOff>
              </from>
              <to>
                <xdr:col>1</xdr:col>
                <xdr:colOff>295275</xdr:colOff>
                <xdr:row>1</xdr:row>
                <xdr:rowOff>114300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MEMORIA DE CÁLCULO</vt:lpstr>
      <vt:lpstr>BDI</vt:lpstr>
      <vt:lpstr>BDI!Area_de_impressao</vt:lpstr>
      <vt:lpstr>'MEMORIA DE CÁLCULO'!Area_de_impressao</vt:lpstr>
      <vt:lpstr>PLANILHA!Area_de_impressao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GEPAD</dc:creator>
  <cp:lastModifiedBy>Usuário do Windows</cp:lastModifiedBy>
  <cp:lastPrinted>2022-05-16T12:09:42Z</cp:lastPrinted>
  <dcterms:created xsi:type="dcterms:W3CDTF">2022-03-31T11:19:47Z</dcterms:created>
  <dcterms:modified xsi:type="dcterms:W3CDTF">2022-05-16T12:09:48Z</dcterms:modified>
</cp:coreProperties>
</file>